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E:\Cechimex\COMERCIO\Actualización 2023\CHINA\Archivos finales\"/>
    </mc:Choice>
  </mc:AlternateContent>
  <xr:revisionPtr revIDLastSave="0" documentId="8_{3D425F02-5E17-4047-B8CE-149FAFA1742A}" xr6:coauthVersionLast="47" xr6:coauthVersionMax="47" xr10:uidLastSave="{00000000-0000-0000-0000-000000000000}"/>
  <bookViews>
    <workbookView xWindow="-108" yWindow="-108" windowWidth="23256" windowHeight="12576" tabRatio="820" xr2:uid="{00000000-000D-0000-FFFF-FFFF00000000}"/>
  </bookViews>
  <sheets>
    <sheet name="ÍNDICE" sheetId="30" r:id="rId1"/>
    <sheet name="Notas" sheetId="12" r:id="rId2"/>
    <sheet name="D1" sheetId="54" r:id="rId3"/>
    <sheet name="D2" sheetId="55" r:id="rId4"/>
    <sheet name="D3" sheetId="56" r:id="rId5"/>
    <sheet name="A1" sheetId="51" r:id="rId6"/>
    <sheet name="A2" sheetId="2" r:id="rId7"/>
    <sheet name="A3" sheetId="3" r:id="rId8"/>
    <sheet name="A4" sheetId="45" r:id="rId9"/>
    <sheet name="A5" sheetId="35" r:id="rId10"/>
    <sheet name="A6" sheetId="22" r:id="rId11"/>
    <sheet name="A7" sheetId="7" r:id="rId12"/>
    <sheet name="A8" sheetId="8" r:id="rId13"/>
    <sheet name="A9" sheetId="9" r:id="rId14"/>
    <sheet name="A10" sheetId="47" r:id="rId15"/>
    <sheet name="A11" sheetId="16" r:id="rId16"/>
    <sheet name="A12" sheetId="52" r:id="rId17"/>
    <sheet name="A13" sheetId="18" r:id="rId18"/>
    <sheet name="A14" sheetId="53" r:id="rId19"/>
    <sheet name="A15" sheetId="24" r:id="rId20"/>
    <sheet name="A16" sheetId="46" r:id="rId21"/>
    <sheet name="A17" sheetId="48" r:id="rId22"/>
    <sheet name="A18" sheetId="27" r:id="rId23"/>
    <sheet name="A19" sheetId="28" r:id="rId24"/>
    <sheet name="A20" sheetId="49" r:id="rId25"/>
    <sheet name="A21" sheetId="40" r:id="rId26"/>
    <sheet name="A22" sheetId="41" r:id="rId27"/>
    <sheet name="A23" sheetId="42" r:id="rId28"/>
    <sheet name="A24" sheetId="43" r:id="rId29"/>
    <sheet name="A25" sheetId="44" r:id="rId30"/>
  </sheets>
  <externalReferences>
    <externalReference r:id="rId31"/>
  </externalReferences>
  <definedNames>
    <definedName name="__123Graph_D" localSheetId="5" hidden="1">'[1]1990'!#REF!</definedName>
    <definedName name="__123Graph_D" localSheetId="18" hidden="1">'[1]1990'!#REF!</definedName>
    <definedName name="__123Graph_D" localSheetId="8" hidden="1">'[1]1990'!#REF!</definedName>
    <definedName name="__123Graph_D" localSheetId="9" hidden="1">'[1]1990'!#REF!</definedName>
    <definedName name="__123Graph_D" hidden="1">'[1]1990'!#REF!</definedName>
    <definedName name="__123Graph_E" localSheetId="5" hidden="1">'[1]1990'!#REF!</definedName>
    <definedName name="__123Graph_E" localSheetId="18" hidden="1">'[1]1990'!#REF!</definedName>
    <definedName name="__123Graph_E" localSheetId="8" hidden="1">'[1]1990'!#REF!</definedName>
    <definedName name="__123Graph_E" localSheetId="9" hidden="1">'[1]1990'!#REF!</definedName>
    <definedName name="__123Graph_E" hidden="1">'[1]1990'!#REF!</definedName>
    <definedName name="__123Graph_F" localSheetId="5" hidden="1">'[1]1990'!#REF!</definedName>
    <definedName name="__123Graph_F" localSheetId="18" hidden="1">'[1]1990'!#REF!</definedName>
    <definedName name="__123Graph_F" localSheetId="8" hidden="1">'[1]1990'!#REF!</definedName>
    <definedName name="__123Graph_F" localSheetId="9" hidden="1">'[1]1990'!#REF!</definedName>
    <definedName name="__123Graph_F" hidden="1">'[1]1990'!#REF!</definedName>
    <definedName name="as">#REF!</definedName>
    <definedName name="asdasd">#REF!</definedName>
    <definedName name="autapartesusegmmcal">#REF!</definedName>
    <definedName name="autopartesusbsejmm">#REF!</definedName>
    <definedName name="caldutsegmentos">#REF!</definedName>
    <definedName name="Euparaautomotrizfincaldut">#REF!</definedName>
    <definedName name="Euparaautomotrizfingenval">#REF!</definedName>
    <definedName name="fgdfg">#REF!</definedName>
    <definedName name="fghfgh">#REF!</definedName>
    <definedName name="fv">#REF!</definedName>
    <definedName name="gfhfgh">#REF!</definedName>
    <definedName name="ghfghf">#REF!</definedName>
    <definedName name="ghgdf">#REF!</definedName>
    <definedName name="hfghfg">#REF!</definedName>
    <definedName name="ll" localSheetId="5" hidden="1">'[1]1990'!#REF!</definedName>
    <definedName name="ll" localSheetId="18" hidden="1">'[1]1990'!#REF!</definedName>
    <definedName name="ll" localSheetId="9" hidden="1">'[1]1990'!#REF!</definedName>
    <definedName name="ll" hidden="1">'[1]1990'!#REF!</definedName>
    <definedName name="paises">#REF!</definedName>
    <definedName name="paisesautomotcaldut">#REF!</definedName>
    <definedName name="paisesautomotgenval">#REF!</definedName>
    <definedName name="paisesparafincaldut">#REF!</definedName>
    <definedName name="paisesparafingenvalporsegmentos">#REF!</definedName>
    <definedName name="paisesysegmentos">#REF!</definedName>
    <definedName name="perro">#REF!</definedName>
    <definedName name="porsegmentos">#REF!</definedName>
    <definedName name="s">#REF!</definedName>
    <definedName name="sdasdasd">#REF!</definedName>
    <definedName name="Totalcondistritosydemàseslabon">#REF!</definedName>
    <definedName name="Totalcondistritosydemàspaisessegmcaldut">#REF!</definedName>
    <definedName name="ty">#REF!</definedName>
    <definedName name="veiculoscaldut">#REF!</definedName>
    <definedName name="veiculosgenval">#REF!</definedName>
    <definedName name="yhn">#REF!</definedName>
    <definedName name="yuj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9" i="18" l="1"/>
  <c r="AE10" i="18"/>
  <c r="AE9" i="18"/>
  <c r="AF31" i="35"/>
  <c r="AF32" i="35"/>
  <c r="AF33" i="35"/>
  <c r="AF34" i="35"/>
  <c r="AF35" i="35"/>
  <c r="AF36" i="35"/>
  <c r="AF37" i="35"/>
  <c r="AF38" i="35"/>
  <c r="AF39" i="35"/>
  <c r="AF40" i="35"/>
  <c r="AF41" i="35"/>
  <c r="AF42" i="35"/>
  <c r="AF43" i="35"/>
  <c r="AF44" i="35"/>
  <c r="AF45" i="35"/>
  <c r="AF46" i="35"/>
  <c r="AF47" i="35"/>
  <c r="AF56" i="45"/>
  <c r="AF57" i="45"/>
  <c r="AF58" i="45"/>
  <c r="AF59" i="45"/>
  <c r="AF60" i="45"/>
  <c r="AF61" i="45"/>
  <c r="AF62" i="45"/>
  <c r="AF63" i="45"/>
  <c r="AF64" i="45"/>
  <c r="AF65" i="45"/>
  <c r="AF66" i="45"/>
  <c r="AF67" i="45"/>
  <c r="AF68" i="45"/>
  <c r="AF69" i="45"/>
  <c r="AF70" i="45"/>
  <c r="AF71" i="45"/>
  <c r="AF72" i="45"/>
  <c r="AF73" i="45"/>
  <c r="AF74" i="45"/>
  <c r="AF55" i="45"/>
  <c r="AF34" i="45"/>
  <c r="AF35" i="45"/>
  <c r="AF36" i="45"/>
  <c r="AF37" i="45"/>
  <c r="AF38" i="45"/>
  <c r="AF39" i="45"/>
  <c r="AF40" i="45"/>
  <c r="AF41" i="45"/>
  <c r="AF42" i="45"/>
  <c r="AF43" i="45"/>
  <c r="AF44" i="45"/>
  <c r="AF45" i="45"/>
  <c r="AF46" i="45"/>
  <c r="AF47" i="45"/>
  <c r="AF48" i="45"/>
  <c r="AF49" i="45"/>
  <c r="AF50" i="45"/>
  <c r="AF51" i="45"/>
  <c r="AE22" i="51"/>
  <c r="AE23" i="51"/>
  <c r="AE21" i="51"/>
  <c r="AE13" i="9"/>
  <c r="AD11" i="2"/>
  <c r="AE22" i="42"/>
  <c r="AE21" i="42"/>
  <c r="AE21" i="9"/>
  <c r="AE11" i="8"/>
  <c r="AE10" i="8"/>
  <c r="AE9" i="8"/>
  <c r="AE11" i="51"/>
  <c r="AD22" i="43"/>
  <c r="AE23" i="43"/>
  <c r="AD23" i="43"/>
  <c r="AE22" i="43"/>
  <c r="AE21" i="43"/>
  <c r="AE22" i="40"/>
  <c r="AE23" i="40"/>
  <c r="AE21" i="40"/>
  <c r="AD16" i="40"/>
  <c r="AE15" i="40"/>
  <c r="AE22" i="49"/>
  <c r="AE21" i="49"/>
  <c r="AE23" i="49"/>
  <c r="AE15" i="49"/>
  <c r="AE9" i="49"/>
  <c r="AE10" i="28"/>
  <c r="AE9" i="28"/>
  <c r="AD10" i="28"/>
  <c r="AE11" i="28"/>
  <c r="AE21" i="27"/>
  <c r="AE23" i="48"/>
  <c r="AE22" i="48"/>
  <c r="AE22" i="27"/>
  <c r="AE23" i="27"/>
  <c r="AE21" i="48"/>
  <c r="AE10" i="46"/>
  <c r="AD20" i="24"/>
  <c r="AE20" i="24"/>
  <c r="AE21" i="24"/>
  <c r="AE22" i="24"/>
  <c r="AE14" i="24"/>
  <c r="AD20" i="53"/>
  <c r="AE21" i="53"/>
  <c r="AE20" i="53"/>
  <c r="AE56" i="18"/>
  <c r="AE57" i="18"/>
  <c r="AE58" i="18"/>
  <c r="AE59" i="18"/>
  <c r="AE60" i="18"/>
  <c r="AE61" i="18"/>
  <c r="AE62" i="18"/>
  <c r="AE63" i="18"/>
  <c r="AE64" i="18"/>
  <c r="AE65" i="18"/>
  <c r="AE66" i="18"/>
  <c r="AE67" i="18"/>
  <c r="AE68" i="18"/>
  <c r="AE69" i="18"/>
  <c r="AE70" i="18"/>
  <c r="AE71" i="18"/>
  <c r="AE74" i="18"/>
  <c r="AE55" i="18"/>
  <c r="AE56" i="52"/>
  <c r="AE57" i="52"/>
  <c r="AE58" i="52"/>
  <c r="AE59" i="52"/>
  <c r="AE60" i="52"/>
  <c r="AE61" i="52"/>
  <c r="AE62" i="52"/>
  <c r="AE63" i="52"/>
  <c r="AE64" i="52"/>
  <c r="AE65" i="52"/>
  <c r="AE66" i="52"/>
  <c r="AE67" i="52"/>
  <c r="AE68" i="52"/>
  <c r="AE69" i="52"/>
  <c r="AE70" i="52"/>
  <c r="AE71" i="52"/>
  <c r="AE72" i="52"/>
  <c r="AE73" i="52"/>
  <c r="AE74" i="52"/>
  <c r="AE55" i="52"/>
  <c r="AE71" i="16"/>
  <c r="AE75" i="47"/>
  <c r="AE72" i="47"/>
  <c r="AE73" i="47"/>
  <c r="AE74" i="47"/>
  <c r="AE76" i="47"/>
  <c r="AE77" i="47"/>
  <c r="AE78" i="47"/>
  <c r="AE79" i="47"/>
  <c r="AE80" i="47"/>
  <c r="AE81" i="47"/>
  <c r="AE82" i="47"/>
  <c r="AE83" i="47"/>
  <c r="AE84" i="47"/>
  <c r="AE85" i="47"/>
  <c r="AE86" i="47"/>
  <c r="AE87" i="47"/>
  <c r="AE88" i="47"/>
  <c r="AE89" i="47"/>
  <c r="AE90" i="47"/>
  <c r="AE91" i="47"/>
  <c r="AE92" i="47"/>
  <c r="AE93" i="47"/>
  <c r="AE94" i="47"/>
  <c r="AE95" i="47"/>
  <c r="AE96" i="47"/>
  <c r="AE97" i="47"/>
  <c r="AE98" i="47"/>
  <c r="AE71" i="47"/>
  <c r="AE88" i="8"/>
  <c r="AE72" i="8"/>
  <c r="AE73" i="8"/>
  <c r="AE74" i="8"/>
  <c r="AE75" i="8"/>
  <c r="AE76" i="8"/>
  <c r="AE77" i="8"/>
  <c r="AE78" i="8"/>
  <c r="AE79" i="8"/>
  <c r="AE80" i="8"/>
  <c r="AE81" i="8"/>
  <c r="AE82" i="8"/>
  <c r="AE83" i="8"/>
  <c r="AE84" i="8"/>
  <c r="AE85" i="8"/>
  <c r="AE86" i="8"/>
  <c r="AE87" i="8"/>
  <c r="AE89" i="8"/>
  <c r="AE90" i="8"/>
  <c r="AE91" i="8"/>
  <c r="AE92" i="8"/>
  <c r="AE93" i="8"/>
  <c r="AE94" i="8"/>
  <c r="AE95" i="8"/>
  <c r="AE98" i="8"/>
  <c r="AE71" i="8"/>
  <c r="AE73" i="9"/>
  <c r="AD72" i="9"/>
  <c r="AE72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8" i="9"/>
  <c r="AE71" i="9"/>
  <c r="AC71" i="47"/>
  <c r="AD71" i="16"/>
  <c r="AE72" i="16"/>
  <c r="AE73" i="16"/>
  <c r="AE74" i="16"/>
  <c r="AE75" i="16"/>
  <c r="AE76" i="16"/>
  <c r="AE77" i="16"/>
  <c r="AE78" i="16"/>
  <c r="AE79" i="16"/>
  <c r="AE80" i="16"/>
  <c r="AE81" i="16"/>
  <c r="AE82" i="16"/>
  <c r="AE83" i="16"/>
  <c r="AE84" i="16"/>
  <c r="AE85" i="16"/>
  <c r="AE86" i="16"/>
  <c r="AE87" i="16"/>
  <c r="AE88" i="16"/>
  <c r="AE89" i="16"/>
  <c r="AE90" i="16"/>
  <c r="AE91" i="16"/>
  <c r="AE92" i="16"/>
  <c r="AE93" i="16"/>
  <c r="AE94" i="16"/>
  <c r="AE95" i="16"/>
  <c r="AE96" i="16"/>
  <c r="AE97" i="16"/>
  <c r="AE98" i="16"/>
  <c r="AD73" i="47"/>
  <c r="AD74" i="47"/>
  <c r="AE41" i="47"/>
  <c r="AF54" i="22"/>
  <c r="AF55" i="22"/>
  <c r="AF56" i="22"/>
  <c r="AF57" i="22"/>
  <c r="AF58" i="22"/>
  <c r="AF59" i="22"/>
  <c r="AF60" i="22"/>
  <c r="AF61" i="22"/>
  <c r="AF62" i="22"/>
  <c r="AF63" i="22"/>
  <c r="AF64" i="22"/>
  <c r="AF65" i="22"/>
  <c r="AF66" i="22"/>
  <c r="AF67" i="22"/>
  <c r="AF68" i="22"/>
  <c r="AF69" i="22"/>
  <c r="AF70" i="22"/>
  <c r="AF71" i="22"/>
  <c r="AF53" i="22"/>
  <c r="AE36" i="8"/>
  <c r="AF26" i="7"/>
  <c r="AF25" i="7"/>
  <c r="AE25" i="7"/>
  <c r="AF11" i="22"/>
  <c r="AF26" i="35"/>
  <c r="AF27" i="45"/>
  <c r="AF15" i="45"/>
  <c r="AF9" i="45"/>
  <c r="AE11" i="2"/>
  <c r="AE11" i="3" s="1"/>
  <c r="AE10" i="2"/>
  <c r="AE10" i="51"/>
  <c r="AE9" i="51"/>
  <c r="AD35" i="47"/>
  <c r="AD34" i="8" l="1"/>
  <c r="AD35" i="8" s="1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11" i="40"/>
  <c r="X11" i="40"/>
  <c r="Y11" i="40"/>
  <c r="Z11" i="40"/>
  <c r="AA11" i="40"/>
  <c r="AB11" i="40"/>
  <c r="AC11" i="40"/>
  <c r="AD11" i="40"/>
  <c r="Q11" i="46"/>
  <c r="R11" i="46"/>
  <c r="S11" i="46"/>
  <c r="T11" i="46"/>
  <c r="U11" i="46"/>
  <c r="V11" i="46"/>
  <c r="W11" i="46"/>
  <c r="X11" i="46"/>
  <c r="Y11" i="46"/>
  <c r="Z11" i="46"/>
  <c r="AA11" i="46"/>
  <c r="AB11" i="46"/>
  <c r="AC11" i="46"/>
  <c r="Q9" i="46"/>
  <c r="R9" i="46"/>
  <c r="S9" i="46"/>
  <c r="T9" i="46"/>
  <c r="U9" i="46"/>
  <c r="V9" i="46"/>
  <c r="W9" i="46"/>
  <c r="X9" i="46"/>
  <c r="Y9" i="46"/>
  <c r="Z9" i="46"/>
  <c r="AA9" i="46"/>
  <c r="AB9" i="46"/>
  <c r="AC9" i="46"/>
  <c r="AD9" i="46"/>
  <c r="AE9" i="46" s="1"/>
  <c r="Q10" i="46"/>
  <c r="R10" i="46"/>
  <c r="S10" i="46"/>
  <c r="T10" i="46"/>
  <c r="U10" i="46"/>
  <c r="V10" i="46"/>
  <c r="W10" i="46"/>
  <c r="X10" i="46"/>
  <c r="Y10" i="46"/>
  <c r="Z10" i="46"/>
  <c r="AA10" i="46"/>
  <c r="AB10" i="46"/>
  <c r="AC10" i="46"/>
  <c r="AD10" i="46"/>
  <c r="P10" i="46"/>
  <c r="P11" i="46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E26" i="22"/>
  <c r="AF17" i="45"/>
  <c r="AE97" i="8" l="1"/>
  <c r="AE35" i="8"/>
  <c r="AE96" i="8"/>
  <c r="AE34" i="8"/>
  <c r="AC35" i="8"/>
  <c r="AC34" i="8"/>
  <c r="AC34" i="9"/>
  <c r="AD34" i="9"/>
  <c r="AE96" i="9" s="1"/>
  <c r="AD41" i="8"/>
  <c r="AE40" i="8" l="1"/>
  <c r="AE62" i="7"/>
  <c r="C24" i="7"/>
  <c r="C51" i="7"/>
  <c r="AE31" i="22"/>
  <c r="AE18" i="22"/>
  <c r="AE33" i="22"/>
  <c r="AE40" i="45"/>
  <c r="AE17" i="35"/>
  <c r="AF17" i="35" s="1"/>
  <c r="AD32" i="45"/>
  <c r="AF11" i="35"/>
  <c r="AF15" i="35"/>
  <c r="D27" i="45"/>
  <c r="C27" i="45"/>
  <c r="C26" i="45"/>
  <c r="AE63" i="45"/>
  <c r="AF28" i="45"/>
  <c r="AE26" i="45"/>
  <c r="AE27" i="45" s="1"/>
  <c r="AD26" i="45"/>
  <c r="AD27" i="45" s="1"/>
  <c r="AB26" i="45"/>
  <c r="F26" i="45"/>
  <c r="E26" i="45"/>
  <c r="D26" i="45"/>
  <c r="AC27" i="45"/>
  <c r="AE33" i="45"/>
  <c r="AD33" i="45"/>
  <c r="AE32" i="45"/>
  <c r="AC26" i="45"/>
  <c r="AE19" i="45"/>
  <c r="AF19" i="45" s="1"/>
  <c r="AE69" i="45"/>
  <c r="W9" i="3"/>
  <c r="AE23" i="2"/>
  <c r="AD23" i="2"/>
  <c r="AD22" i="2"/>
  <c r="AD21" i="2"/>
  <c r="AD16" i="2"/>
  <c r="AE9" i="3"/>
  <c r="AE10" i="3"/>
  <c r="AE17" i="2"/>
  <c r="AD15" i="2"/>
  <c r="AD17" i="2"/>
  <c r="AE22" i="2"/>
  <c r="AE15" i="2"/>
  <c r="AE21" i="2"/>
  <c r="AF55" i="35"/>
  <c r="AF52" i="35"/>
  <c r="AF53" i="35"/>
  <c r="AF54" i="35"/>
  <c r="AF56" i="35"/>
  <c r="AF57" i="35"/>
  <c r="AF58" i="35"/>
  <c r="AF59" i="35"/>
  <c r="AF60" i="35"/>
  <c r="AF61" i="35"/>
  <c r="AF62" i="35"/>
  <c r="AF63" i="35"/>
  <c r="AF64" i="35"/>
  <c r="AF65" i="35"/>
  <c r="AF68" i="35"/>
  <c r="AF51" i="35"/>
  <c r="AE16" i="51"/>
  <c r="AD21" i="51"/>
  <c r="AD22" i="51"/>
  <c r="AD23" i="51"/>
  <c r="E23" i="51"/>
  <c r="G23" i="51"/>
  <c r="AC23" i="51"/>
  <c r="AC22" i="51"/>
  <c r="AD15" i="51"/>
  <c r="AD16" i="51"/>
  <c r="AD17" i="51"/>
  <c r="S17" i="51"/>
  <c r="S16" i="51"/>
  <c r="U11" i="51"/>
  <c r="AD11" i="51"/>
  <c r="X11" i="51"/>
  <c r="AC11" i="51"/>
  <c r="Y11" i="2"/>
  <c r="Z11" i="2"/>
  <c r="AA11" i="2"/>
  <c r="AB11" i="2"/>
  <c r="AC11" i="2"/>
  <c r="N11" i="51"/>
  <c r="O11" i="51"/>
  <c r="P11" i="51"/>
  <c r="Q11" i="51"/>
  <c r="R11" i="51"/>
  <c r="S11" i="51"/>
  <c r="T11" i="51"/>
  <c r="V11" i="51"/>
  <c r="W11" i="51"/>
  <c r="Y11" i="51"/>
  <c r="Z11" i="51"/>
  <c r="AA11" i="51"/>
  <c r="AB11" i="51"/>
  <c r="M11" i="51"/>
  <c r="AF52" i="7" l="1"/>
  <c r="AF53" i="7"/>
  <c r="AF54" i="7"/>
  <c r="AF55" i="7"/>
  <c r="AF56" i="7"/>
  <c r="AF57" i="7"/>
  <c r="AF58" i="7"/>
  <c r="AF59" i="7"/>
  <c r="AF60" i="7"/>
  <c r="AF61" i="7"/>
  <c r="AF62" i="7"/>
  <c r="AF63" i="7"/>
  <c r="AF64" i="7"/>
  <c r="AF65" i="7"/>
  <c r="AF66" i="7"/>
  <c r="AF68" i="7"/>
  <c r="AF51" i="7"/>
  <c r="AD11" i="43"/>
  <c r="AE10" i="43"/>
  <c r="AE9" i="43"/>
  <c r="AE10" i="42"/>
  <c r="AE10" i="44" s="1"/>
  <c r="AE9" i="42"/>
  <c r="AE10" i="40"/>
  <c r="AE9" i="40"/>
  <c r="AD11" i="49"/>
  <c r="AD11" i="41" s="1"/>
  <c r="AE10" i="49"/>
  <c r="AD9" i="28"/>
  <c r="AE10" i="27"/>
  <c r="AE9" i="27"/>
  <c r="AD11" i="48"/>
  <c r="AE11" i="48" s="1"/>
  <c r="AE10" i="48"/>
  <c r="AE9" i="48"/>
  <c r="AD10" i="24"/>
  <c r="AE10" i="24" s="1"/>
  <c r="AE9" i="24"/>
  <c r="AE8" i="24"/>
  <c r="AD10" i="53"/>
  <c r="AE9" i="53"/>
  <c r="AE8" i="53"/>
  <c r="AE11" i="18"/>
  <c r="AE12" i="18"/>
  <c r="AE13" i="18"/>
  <c r="AE14" i="18"/>
  <c r="AE15" i="18"/>
  <c r="AE16" i="18"/>
  <c r="AE17" i="18"/>
  <c r="AE18" i="18"/>
  <c r="AE20" i="18"/>
  <c r="AE21" i="18"/>
  <c r="AE22" i="18"/>
  <c r="AE23" i="18"/>
  <c r="AE24" i="18"/>
  <c r="AE25" i="18"/>
  <c r="AE28" i="18"/>
  <c r="AE10" i="52"/>
  <c r="AE11" i="52"/>
  <c r="AE12" i="52"/>
  <c r="AE13" i="52"/>
  <c r="AE14" i="52"/>
  <c r="AE15" i="52"/>
  <c r="AE16" i="52"/>
  <c r="AE17" i="52"/>
  <c r="AE18" i="52"/>
  <c r="AE19" i="52"/>
  <c r="AE20" i="52"/>
  <c r="AE21" i="52"/>
  <c r="AE22" i="52"/>
  <c r="AE23" i="52"/>
  <c r="AE24" i="52"/>
  <c r="AE25" i="52"/>
  <c r="AE28" i="52"/>
  <c r="AE9" i="52"/>
  <c r="AE10" i="16"/>
  <c r="AE11" i="16"/>
  <c r="AE12" i="16"/>
  <c r="AE13" i="16"/>
  <c r="AE14" i="16"/>
  <c r="AE15" i="16"/>
  <c r="AE16" i="16"/>
  <c r="AE17" i="16"/>
  <c r="AE18" i="16"/>
  <c r="AE19" i="16"/>
  <c r="AE20" i="16"/>
  <c r="AE21" i="16"/>
  <c r="AE22" i="16"/>
  <c r="AE23" i="16"/>
  <c r="AE24" i="16"/>
  <c r="AE25" i="16"/>
  <c r="AE26" i="16"/>
  <c r="AE27" i="16"/>
  <c r="AE28" i="16"/>
  <c r="AE29" i="16"/>
  <c r="AE30" i="16"/>
  <c r="AE31" i="16"/>
  <c r="AE32" i="16"/>
  <c r="AE33" i="16"/>
  <c r="AE36" i="16"/>
  <c r="AE9" i="16"/>
  <c r="AE10" i="47"/>
  <c r="AE11" i="47"/>
  <c r="AE12" i="47"/>
  <c r="AE13" i="47"/>
  <c r="AE14" i="47"/>
  <c r="AE15" i="47"/>
  <c r="AE16" i="47"/>
  <c r="AE17" i="47"/>
  <c r="AE18" i="47"/>
  <c r="AE19" i="47"/>
  <c r="AE20" i="47"/>
  <c r="AE21" i="47"/>
  <c r="AE22" i="47"/>
  <c r="AE23" i="47"/>
  <c r="AE24" i="47"/>
  <c r="AE25" i="47"/>
  <c r="AE26" i="47"/>
  <c r="AE27" i="47"/>
  <c r="AE28" i="47"/>
  <c r="AE29" i="47"/>
  <c r="AE30" i="47"/>
  <c r="AE31" i="47"/>
  <c r="AE32" i="47"/>
  <c r="AE33" i="47"/>
  <c r="AE36" i="47"/>
  <c r="AE47" i="47" s="1"/>
  <c r="AE9" i="47"/>
  <c r="AE10" i="9"/>
  <c r="AE11" i="9"/>
  <c r="AE12" i="9"/>
  <c r="AE14" i="9"/>
  <c r="AE15" i="9"/>
  <c r="AE16" i="9"/>
  <c r="AE17" i="9"/>
  <c r="AE18" i="9"/>
  <c r="AE19" i="9"/>
  <c r="AE20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6" i="9"/>
  <c r="AE9" i="9"/>
  <c r="AE24" i="7"/>
  <c r="AE67" i="7" s="1"/>
  <c r="AF11" i="7"/>
  <c r="AF10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9" i="7"/>
  <c r="AF10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7" i="22"/>
  <c r="AF34" i="22" s="1"/>
  <c r="AF9" i="22"/>
  <c r="AE25" i="22"/>
  <c r="AE47" i="22" s="1"/>
  <c r="AD24" i="35"/>
  <c r="AD25" i="35" s="1"/>
  <c r="AF10" i="35"/>
  <c r="AF12" i="35"/>
  <c r="AF13" i="35"/>
  <c r="AF14" i="35"/>
  <c r="AF16" i="35"/>
  <c r="AF18" i="35"/>
  <c r="AF19" i="35"/>
  <c r="AF20" i="35"/>
  <c r="AF21" i="35"/>
  <c r="AF22" i="35"/>
  <c r="AF23" i="35"/>
  <c r="AF9" i="35"/>
  <c r="AF30" i="35" s="1"/>
  <c r="AF10" i="45"/>
  <c r="AF11" i="45"/>
  <c r="AF12" i="45"/>
  <c r="AF13" i="45"/>
  <c r="AF14" i="45"/>
  <c r="AF16" i="45"/>
  <c r="AF18" i="45"/>
  <c r="AF20" i="45"/>
  <c r="AF21" i="45"/>
  <c r="AF22" i="45"/>
  <c r="AF23" i="45"/>
  <c r="AF24" i="45"/>
  <c r="AF25" i="45"/>
  <c r="AD9" i="3"/>
  <c r="AD10" i="3"/>
  <c r="AD11" i="3"/>
  <c r="AE9" i="2"/>
  <c r="AD9" i="44"/>
  <c r="AD10" i="44"/>
  <c r="AD21" i="43"/>
  <c r="AD15" i="43"/>
  <c r="AD16" i="43"/>
  <c r="AD17" i="43"/>
  <c r="AD21" i="42"/>
  <c r="AD22" i="42"/>
  <c r="AC15" i="42"/>
  <c r="AD11" i="42"/>
  <c r="AD9" i="41"/>
  <c r="AD10" i="41"/>
  <c r="AD21" i="40"/>
  <c r="AD22" i="40"/>
  <c r="AD23" i="40"/>
  <c r="AD17" i="40"/>
  <c r="AD15" i="40"/>
  <c r="AD21" i="49"/>
  <c r="AD22" i="49"/>
  <c r="AD21" i="27"/>
  <c r="AD22" i="27"/>
  <c r="AD11" i="27"/>
  <c r="AE11" i="27" s="1"/>
  <c r="AD21" i="48"/>
  <c r="AD22" i="48"/>
  <c r="AD17" i="48"/>
  <c r="AD21" i="24"/>
  <c r="AD22" i="24"/>
  <c r="AD14" i="24"/>
  <c r="AD15" i="24"/>
  <c r="AD16" i="24"/>
  <c r="AD21" i="53"/>
  <c r="AD14" i="53"/>
  <c r="AD15" i="53"/>
  <c r="AD16" i="53"/>
  <c r="AD55" i="18"/>
  <c r="AD56" i="18"/>
  <c r="AD57" i="18"/>
  <c r="AD58" i="18"/>
  <c r="AD59" i="18"/>
  <c r="AD60" i="18"/>
  <c r="AD61" i="18"/>
  <c r="AD62" i="18"/>
  <c r="AD63" i="18"/>
  <c r="AD64" i="18"/>
  <c r="AD65" i="18"/>
  <c r="AD66" i="18"/>
  <c r="AD67" i="18"/>
  <c r="AD68" i="18"/>
  <c r="AD69" i="18"/>
  <c r="AD70" i="18"/>
  <c r="AD71" i="18"/>
  <c r="AD73" i="18"/>
  <c r="AD74" i="18"/>
  <c r="AD32" i="18"/>
  <c r="AD33" i="18"/>
  <c r="AD34" i="18"/>
  <c r="AD35" i="18"/>
  <c r="AD36" i="18"/>
  <c r="AD37" i="18"/>
  <c r="AD38" i="18"/>
  <c r="AD39" i="18"/>
  <c r="AD40" i="18"/>
  <c r="AD41" i="18"/>
  <c r="AD42" i="18"/>
  <c r="AD43" i="18"/>
  <c r="AD44" i="18"/>
  <c r="AD45" i="18"/>
  <c r="AD46" i="18"/>
  <c r="AD47" i="18"/>
  <c r="AD48" i="18"/>
  <c r="AD51" i="18"/>
  <c r="AD26" i="18"/>
  <c r="AD55" i="52"/>
  <c r="AD56" i="52"/>
  <c r="AD57" i="52"/>
  <c r="AD58" i="52"/>
  <c r="AD59" i="52"/>
  <c r="AD60" i="52"/>
  <c r="AD61" i="52"/>
  <c r="AD62" i="52"/>
  <c r="AD63" i="52"/>
  <c r="AD64" i="52"/>
  <c r="AD65" i="52"/>
  <c r="AD66" i="52"/>
  <c r="AD67" i="52"/>
  <c r="AD68" i="52"/>
  <c r="AD69" i="52"/>
  <c r="AD70" i="52"/>
  <c r="AD71" i="52"/>
  <c r="AD73" i="52"/>
  <c r="AD74" i="52"/>
  <c r="AD32" i="52"/>
  <c r="AD33" i="52"/>
  <c r="AD34" i="52"/>
  <c r="AD35" i="52"/>
  <c r="AD36" i="52"/>
  <c r="AD37" i="52"/>
  <c r="AD38" i="52"/>
  <c r="AD39" i="52"/>
  <c r="AD40" i="52"/>
  <c r="AD41" i="52"/>
  <c r="AD42" i="52"/>
  <c r="AD43" i="52"/>
  <c r="AD44" i="52"/>
  <c r="AD45" i="52"/>
  <c r="AD46" i="52"/>
  <c r="AD47" i="52"/>
  <c r="AD48" i="52"/>
  <c r="AD51" i="52"/>
  <c r="AD26" i="52"/>
  <c r="AE26" i="52" s="1"/>
  <c r="AD72" i="16"/>
  <c r="AD73" i="16"/>
  <c r="AD74" i="16"/>
  <c r="AD75" i="16"/>
  <c r="AD76" i="16"/>
  <c r="AD77" i="16"/>
  <c r="AD78" i="16"/>
  <c r="AD79" i="16"/>
  <c r="AD80" i="16"/>
  <c r="AD81" i="16"/>
  <c r="AD82" i="16"/>
  <c r="AD83" i="16"/>
  <c r="AD84" i="16"/>
  <c r="AD85" i="16"/>
  <c r="AD86" i="16"/>
  <c r="AD87" i="16"/>
  <c r="AD88" i="16"/>
  <c r="AD89" i="16"/>
  <c r="AD90" i="16"/>
  <c r="AD91" i="16"/>
  <c r="AD92" i="16"/>
  <c r="AD93" i="16"/>
  <c r="AD94" i="16"/>
  <c r="AD95" i="16"/>
  <c r="AD98" i="16"/>
  <c r="AD40" i="16"/>
  <c r="AD41" i="16"/>
  <c r="AD42" i="16"/>
  <c r="AD43" i="16"/>
  <c r="AD44" i="16"/>
  <c r="AD45" i="16"/>
  <c r="AD46" i="16"/>
  <c r="AD47" i="16"/>
  <c r="AD48" i="16"/>
  <c r="AD49" i="16"/>
  <c r="AD50" i="16"/>
  <c r="AD51" i="16"/>
  <c r="AD52" i="16"/>
  <c r="AD53" i="16"/>
  <c r="AD54" i="16"/>
  <c r="AD55" i="16"/>
  <c r="AD56" i="16"/>
  <c r="AD57" i="16"/>
  <c r="AD58" i="16"/>
  <c r="AD59" i="16"/>
  <c r="AD60" i="16"/>
  <c r="AD61" i="16"/>
  <c r="AD62" i="16"/>
  <c r="AD63" i="16"/>
  <c r="AD64" i="16"/>
  <c r="AD67" i="16"/>
  <c r="AD34" i="16"/>
  <c r="AE34" i="16" s="1"/>
  <c r="AD71" i="47"/>
  <c r="AD72" i="47"/>
  <c r="AD75" i="47"/>
  <c r="AD76" i="47"/>
  <c r="AD77" i="47"/>
  <c r="AD78" i="47"/>
  <c r="AD79" i="47"/>
  <c r="AD80" i="47"/>
  <c r="AD81" i="47"/>
  <c r="AD82" i="47"/>
  <c r="AD83" i="47"/>
  <c r="AD84" i="47"/>
  <c r="AD85" i="47"/>
  <c r="AD86" i="47"/>
  <c r="AD87" i="47"/>
  <c r="AD88" i="47"/>
  <c r="AD89" i="47"/>
  <c r="AD90" i="47"/>
  <c r="AD91" i="47"/>
  <c r="AD92" i="47"/>
  <c r="AD93" i="47"/>
  <c r="AD94" i="47"/>
  <c r="AD95" i="47"/>
  <c r="AD98" i="47"/>
  <c r="AD40" i="47"/>
  <c r="AD41" i="47"/>
  <c r="AD42" i="47"/>
  <c r="AD43" i="47"/>
  <c r="AD44" i="47"/>
  <c r="AD45" i="47"/>
  <c r="AD46" i="47"/>
  <c r="AD47" i="47"/>
  <c r="AD48" i="47"/>
  <c r="AD49" i="47"/>
  <c r="AD50" i="47"/>
  <c r="AD51" i="47"/>
  <c r="AD52" i="47"/>
  <c r="AD53" i="47"/>
  <c r="AD54" i="47"/>
  <c r="AD55" i="47"/>
  <c r="AD56" i="47"/>
  <c r="AD57" i="47"/>
  <c r="AD58" i="47"/>
  <c r="AD59" i="47"/>
  <c r="AD60" i="47"/>
  <c r="AD61" i="47"/>
  <c r="AD62" i="47"/>
  <c r="AD63" i="47"/>
  <c r="AD64" i="47"/>
  <c r="AD67" i="47"/>
  <c r="AD34" i="47"/>
  <c r="AD71" i="9"/>
  <c r="AD73" i="9"/>
  <c r="AD74" i="9"/>
  <c r="AD75" i="9"/>
  <c r="AD76" i="9"/>
  <c r="AD77" i="9"/>
  <c r="AD78" i="9"/>
  <c r="AD79" i="9"/>
  <c r="AD80" i="9"/>
  <c r="AD81" i="9"/>
  <c r="AD82" i="9"/>
  <c r="AD83" i="9"/>
  <c r="AD84" i="9"/>
  <c r="AD85" i="9"/>
  <c r="AD86" i="9"/>
  <c r="AD87" i="9"/>
  <c r="AD88" i="9"/>
  <c r="AD89" i="9"/>
  <c r="AD90" i="9"/>
  <c r="AD91" i="9"/>
  <c r="AD92" i="9"/>
  <c r="AD93" i="9"/>
  <c r="AD94" i="9"/>
  <c r="AD95" i="9"/>
  <c r="AD98" i="9"/>
  <c r="AD40" i="9"/>
  <c r="AD41" i="9"/>
  <c r="AD42" i="9"/>
  <c r="AD43" i="9"/>
  <c r="AD44" i="9"/>
  <c r="AD45" i="9"/>
  <c r="AD46" i="9"/>
  <c r="AD47" i="9"/>
  <c r="AD48" i="9"/>
  <c r="AD49" i="9"/>
  <c r="AD50" i="9"/>
  <c r="AD51" i="9"/>
  <c r="AD52" i="9"/>
  <c r="AD53" i="9"/>
  <c r="AD54" i="9"/>
  <c r="AD55" i="9"/>
  <c r="AD56" i="9"/>
  <c r="AD57" i="9"/>
  <c r="AD58" i="9"/>
  <c r="AD59" i="9"/>
  <c r="AD60" i="9"/>
  <c r="AD61" i="9"/>
  <c r="AD62" i="9"/>
  <c r="AD63" i="9"/>
  <c r="AD64" i="9"/>
  <c r="AD67" i="9"/>
  <c r="AD96" i="9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0" i="8"/>
  <c r="AD91" i="8"/>
  <c r="AD92" i="8"/>
  <c r="AD93" i="8"/>
  <c r="AD94" i="8"/>
  <c r="AD95" i="8"/>
  <c r="AD98" i="8"/>
  <c r="AD40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8" i="8"/>
  <c r="AD59" i="8"/>
  <c r="AD60" i="8"/>
  <c r="AD61" i="8"/>
  <c r="AD62" i="8"/>
  <c r="AD63" i="8"/>
  <c r="AD64" i="8"/>
  <c r="AD65" i="8"/>
  <c r="AD67" i="8"/>
  <c r="AE51" i="7"/>
  <c r="AE52" i="7"/>
  <c r="AE53" i="7"/>
  <c r="AE54" i="7"/>
  <c r="AE55" i="7"/>
  <c r="AE56" i="7"/>
  <c r="AE57" i="7"/>
  <c r="AE58" i="7"/>
  <c r="AE59" i="7"/>
  <c r="AE60" i="7"/>
  <c r="AE61" i="7"/>
  <c r="AE63" i="7"/>
  <c r="AE64" i="7"/>
  <c r="AE65" i="7"/>
  <c r="AE66" i="7"/>
  <c r="AE68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7" i="7"/>
  <c r="AE53" i="22"/>
  <c r="AE54" i="22"/>
  <c r="AE55" i="22"/>
  <c r="AE56" i="22"/>
  <c r="AE57" i="22"/>
  <c r="AE58" i="22"/>
  <c r="AE59" i="22"/>
  <c r="AE60" i="22"/>
  <c r="AE61" i="22"/>
  <c r="AE62" i="22"/>
  <c r="AE63" i="22"/>
  <c r="AE64" i="22"/>
  <c r="AE65" i="22"/>
  <c r="AE66" i="22"/>
  <c r="AE67" i="22"/>
  <c r="AE68" i="22"/>
  <c r="AE71" i="22"/>
  <c r="AE32" i="22"/>
  <c r="AE34" i="22"/>
  <c r="AE35" i="22"/>
  <c r="AE36" i="22"/>
  <c r="AE37" i="22"/>
  <c r="AE38" i="22"/>
  <c r="AE39" i="22"/>
  <c r="AE40" i="22"/>
  <c r="AE41" i="22"/>
  <c r="AE42" i="22"/>
  <c r="AE43" i="22"/>
  <c r="AE44" i="22"/>
  <c r="AE45" i="22"/>
  <c r="AE46" i="22"/>
  <c r="AE49" i="22"/>
  <c r="AE51" i="35"/>
  <c r="AE52" i="35"/>
  <c r="AE53" i="35"/>
  <c r="AE54" i="35"/>
  <c r="AE55" i="35"/>
  <c r="AE56" i="35"/>
  <c r="AE57" i="35"/>
  <c r="AE58" i="35"/>
  <c r="AE59" i="35"/>
  <c r="AE60" i="35"/>
  <c r="AE61" i="35"/>
  <c r="AE62" i="35"/>
  <c r="AE63" i="35"/>
  <c r="AE64" i="35"/>
  <c r="AE65" i="35"/>
  <c r="AE68" i="35"/>
  <c r="AE30" i="35"/>
  <c r="AE31" i="35"/>
  <c r="AE32" i="35"/>
  <c r="AE33" i="35"/>
  <c r="AE34" i="35"/>
  <c r="AE35" i="35"/>
  <c r="AE36" i="35"/>
  <c r="AE37" i="35"/>
  <c r="AE38" i="35"/>
  <c r="AE39" i="35"/>
  <c r="AE40" i="35"/>
  <c r="AE41" i="35"/>
  <c r="AE42" i="35"/>
  <c r="AE43" i="35"/>
  <c r="AE44" i="35"/>
  <c r="AE47" i="35"/>
  <c r="AE24" i="35"/>
  <c r="AF66" i="35" s="1"/>
  <c r="AE55" i="45"/>
  <c r="AE56" i="45"/>
  <c r="AE57" i="45"/>
  <c r="AE58" i="45"/>
  <c r="AE59" i="45"/>
  <c r="AE60" i="45"/>
  <c r="AE61" i="45"/>
  <c r="AE62" i="45"/>
  <c r="AE64" i="45"/>
  <c r="AE65" i="45"/>
  <c r="AE66" i="45"/>
  <c r="AE67" i="45"/>
  <c r="AE68" i="45"/>
  <c r="AE70" i="45"/>
  <c r="AE71" i="45"/>
  <c r="D71" i="47"/>
  <c r="E71" i="47"/>
  <c r="F71" i="47"/>
  <c r="G71" i="47"/>
  <c r="H71" i="47"/>
  <c r="I71" i="47"/>
  <c r="J71" i="47"/>
  <c r="K71" i="47"/>
  <c r="L71" i="47"/>
  <c r="M71" i="47"/>
  <c r="N71" i="47"/>
  <c r="O71" i="47"/>
  <c r="P71" i="47"/>
  <c r="Q71" i="47"/>
  <c r="R71" i="47"/>
  <c r="S71" i="47"/>
  <c r="T71" i="47"/>
  <c r="U71" i="47"/>
  <c r="V71" i="47"/>
  <c r="W71" i="47"/>
  <c r="X71" i="47"/>
  <c r="Y71" i="47"/>
  <c r="Z71" i="47"/>
  <c r="AA71" i="47"/>
  <c r="AB71" i="47"/>
  <c r="D72" i="47"/>
  <c r="E72" i="47"/>
  <c r="F72" i="47"/>
  <c r="G72" i="47"/>
  <c r="H72" i="47"/>
  <c r="I72" i="47"/>
  <c r="J72" i="47"/>
  <c r="K72" i="47"/>
  <c r="L72" i="47"/>
  <c r="M72" i="47"/>
  <c r="N72" i="47"/>
  <c r="O72" i="47"/>
  <c r="P72" i="47"/>
  <c r="Q72" i="47"/>
  <c r="R72" i="47"/>
  <c r="S72" i="47"/>
  <c r="T72" i="47"/>
  <c r="U72" i="47"/>
  <c r="V72" i="47"/>
  <c r="W72" i="47"/>
  <c r="X72" i="47"/>
  <c r="Y72" i="47"/>
  <c r="Z72" i="47"/>
  <c r="AA72" i="47"/>
  <c r="AB72" i="47"/>
  <c r="AC72" i="47"/>
  <c r="D73" i="47"/>
  <c r="E73" i="47"/>
  <c r="F73" i="47"/>
  <c r="G73" i="47"/>
  <c r="H73" i="47"/>
  <c r="I73" i="47"/>
  <c r="J73" i="47"/>
  <c r="K73" i="47"/>
  <c r="L73" i="47"/>
  <c r="M73" i="47"/>
  <c r="N73" i="47"/>
  <c r="O73" i="47"/>
  <c r="P73" i="47"/>
  <c r="S73" i="47"/>
  <c r="T73" i="47"/>
  <c r="U73" i="47"/>
  <c r="V73" i="47"/>
  <c r="W73" i="47"/>
  <c r="X73" i="47"/>
  <c r="Y73" i="47"/>
  <c r="Z73" i="47"/>
  <c r="AA73" i="47"/>
  <c r="AB73" i="47"/>
  <c r="AC73" i="47"/>
  <c r="D74" i="47"/>
  <c r="E74" i="47"/>
  <c r="F74" i="47"/>
  <c r="G74" i="47"/>
  <c r="H74" i="47"/>
  <c r="I74" i="47"/>
  <c r="J74" i="47"/>
  <c r="K74" i="47"/>
  <c r="L74" i="47"/>
  <c r="M74" i="47"/>
  <c r="N74" i="47"/>
  <c r="O74" i="47"/>
  <c r="P74" i="47"/>
  <c r="S74" i="47"/>
  <c r="T74" i="47"/>
  <c r="U74" i="47"/>
  <c r="V74" i="47"/>
  <c r="W74" i="47"/>
  <c r="X74" i="47"/>
  <c r="Y74" i="47"/>
  <c r="Z74" i="47"/>
  <c r="AA74" i="47"/>
  <c r="AB74" i="47"/>
  <c r="AC74" i="47"/>
  <c r="D75" i="47"/>
  <c r="E75" i="47"/>
  <c r="F75" i="47"/>
  <c r="G75" i="47"/>
  <c r="H75" i="47"/>
  <c r="I75" i="47"/>
  <c r="J75" i="47"/>
  <c r="K75" i="47"/>
  <c r="L75" i="47"/>
  <c r="M75" i="47"/>
  <c r="N75" i="47"/>
  <c r="O75" i="47"/>
  <c r="P75" i="47"/>
  <c r="S75" i="47"/>
  <c r="T75" i="47"/>
  <c r="U75" i="47"/>
  <c r="V75" i="47"/>
  <c r="W75" i="47"/>
  <c r="X75" i="47"/>
  <c r="Y75" i="47"/>
  <c r="Z75" i="47"/>
  <c r="AA75" i="47"/>
  <c r="AB75" i="47"/>
  <c r="AC75" i="47"/>
  <c r="D76" i="47"/>
  <c r="E76" i="47"/>
  <c r="F76" i="47"/>
  <c r="G76" i="47"/>
  <c r="H76" i="47"/>
  <c r="I76" i="47"/>
  <c r="J76" i="47"/>
  <c r="K76" i="47"/>
  <c r="L76" i="47"/>
  <c r="M76" i="47"/>
  <c r="N76" i="47"/>
  <c r="O76" i="47"/>
  <c r="P76" i="47"/>
  <c r="S76" i="47"/>
  <c r="T76" i="47"/>
  <c r="U76" i="47"/>
  <c r="V76" i="47"/>
  <c r="W76" i="47"/>
  <c r="X76" i="47"/>
  <c r="Y76" i="47"/>
  <c r="Z76" i="47"/>
  <c r="AA76" i="47"/>
  <c r="AB76" i="47"/>
  <c r="AC76" i="47"/>
  <c r="D77" i="47"/>
  <c r="E77" i="47"/>
  <c r="F77" i="47"/>
  <c r="G77" i="47"/>
  <c r="H77" i="47"/>
  <c r="I77" i="47"/>
  <c r="J77" i="47"/>
  <c r="K77" i="47"/>
  <c r="L77" i="47"/>
  <c r="M77" i="47"/>
  <c r="N77" i="47"/>
  <c r="O77" i="47"/>
  <c r="P77" i="47"/>
  <c r="S77" i="47"/>
  <c r="T77" i="47"/>
  <c r="U77" i="47"/>
  <c r="V77" i="47"/>
  <c r="W77" i="47"/>
  <c r="X77" i="47"/>
  <c r="Y77" i="47"/>
  <c r="Z77" i="47"/>
  <c r="AA77" i="47"/>
  <c r="AB77" i="47"/>
  <c r="AC77" i="47"/>
  <c r="D78" i="47"/>
  <c r="E78" i="47"/>
  <c r="F78" i="47"/>
  <c r="G78" i="47"/>
  <c r="H78" i="47"/>
  <c r="I78" i="47"/>
  <c r="J78" i="47"/>
  <c r="K78" i="47"/>
  <c r="L78" i="47"/>
  <c r="M78" i="47"/>
  <c r="N78" i="47"/>
  <c r="O78" i="47"/>
  <c r="P78" i="47"/>
  <c r="Q78" i="47"/>
  <c r="R78" i="47"/>
  <c r="S78" i="47"/>
  <c r="T78" i="47"/>
  <c r="U78" i="47"/>
  <c r="V78" i="47"/>
  <c r="W78" i="47"/>
  <c r="X78" i="47"/>
  <c r="Y78" i="47"/>
  <c r="Z78" i="47"/>
  <c r="AA78" i="47"/>
  <c r="AB78" i="47"/>
  <c r="AC78" i="47"/>
  <c r="D79" i="47"/>
  <c r="E79" i="47"/>
  <c r="F79" i="47"/>
  <c r="G79" i="47"/>
  <c r="H79" i="47"/>
  <c r="I79" i="47"/>
  <c r="J79" i="47"/>
  <c r="K79" i="47"/>
  <c r="L79" i="47"/>
  <c r="M79" i="47"/>
  <c r="N79" i="47"/>
  <c r="O79" i="47"/>
  <c r="P79" i="47"/>
  <c r="S79" i="47"/>
  <c r="T79" i="47"/>
  <c r="U79" i="47"/>
  <c r="V79" i="47"/>
  <c r="W79" i="47"/>
  <c r="X79" i="47"/>
  <c r="Y79" i="47"/>
  <c r="Z79" i="47"/>
  <c r="AA79" i="47"/>
  <c r="AB79" i="47"/>
  <c r="AC79" i="47"/>
  <c r="D80" i="47"/>
  <c r="E80" i="47"/>
  <c r="F80" i="47"/>
  <c r="G80" i="47"/>
  <c r="H80" i="47"/>
  <c r="I80" i="47"/>
  <c r="J80" i="47"/>
  <c r="K80" i="47"/>
  <c r="L80" i="47"/>
  <c r="M80" i="47"/>
  <c r="N80" i="47"/>
  <c r="O80" i="47"/>
  <c r="P80" i="47"/>
  <c r="S80" i="47"/>
  <c r="T80" i="47"/>
  <c r="U80" i="47"/>
  <c r="V80" i="47"/>
  <c r="W80" i="47"/>
  <c r="X80" i="47"/>
  <c r="Y80" i="47"/>
  <c r="Z80" i="47"/>
  <c r="AA80" i="47"/>
  <c r="AB80" i="47"/>
  <c r="AC80" i="47"/>
  <c r="D81" i="47"/>
  <c r="E81" i="47"/>
  <c r="F81" i="47"/>
  <c r="G81" i="47"/>
  <c r="H81" i="47"/>
  <c r="I81" i="47"/>
  <c r="J81" i="47"/>
  <c r="K81" i="47"/>
  <c r="L81" i="47"/>
  <c r="M81" i="47"/>
  <c r="N81" i="47"/>
  <c r="O81" i="47"/>
  <c r="P81" i="47"/>
  <c r="S81" i="47"/>
  <c r="T81" i="47"/>
  <c r="U81" i="47"/>
  <c r="V81" i="47"/>
  <c r="W81" i="47"/>
  <c r="X81" i="47"/>
  <c r="Y81" i="47"/>
  <c r="Z81" i="47"/>
  <c r="AA81" i="47"/>
  <c r="AB81" i="47"/>
  <c r="AC81" i="47"/>
  <c r="D82" i="47"/>
  <c r="E82" i="47"/>
  <c r="F82" i="47"/>
  <c r="G82" i="47"/>
  <c r="H82" i="47"/>
  <c r="I82" i="47"/>
  <c r="J82" i="47"/>
  <c r="K82" i="47"/>
  <c r="L82" i="47"/>
  <c r="M82" i="47"/>
  <c r="N82" i="47"/>
  <c r="O82" i="47"/>
  <c r="P82" i="47"/>
  <c r="S82" i="47"/>
  <c r="T82" i="47"/>
  <c r="U82" i="47"/>
  <c r="V82" i="47"/>
  <c r="W82" i="47"/>
  <c r="X82" i="47"/>
  <c r="Y82" i="47"/>
  <c r="Z82" i="47"/>
  <c r="AA82" i="47"/>
  <c r="AB82" i="47"/>
  <c r="AC82" i="47"/>
  <c r="D83" i="47"/>
  <c r="E83" i="47"/>
  <c r="F83" i="47"/>
  <c r="G83" i="47"/>
  <c r="H83" i="47"/>
  <c r="I83" i="47"/>
  <c r="J83" i="47"/>
  <c r="K83" i="47"/>
  <c r="L83" i="47"/>
  <c r="M83" i="47"/>
  <c r="N83" i="47"/>
  <c r="O83" i="47"/>
  <c r="P83" i="47"/>
  <c r="S83" i="47"/>
  <c r="T83" i="47"/>
  <c r="U83" i="47"/>
  <c r="V83" i="47"/>
  <c r="W83" i="47"/>
  <c r="X83" i="47"/>
  <c r="Y83" i="47"/>
  <c r="Z83" i="47"/>
  <c r="AA83" i="47"/>
  <c r="AB83" i="47"/>
  <c r="AC83" i="47"/>
  <c r="D84" i="47"/>
  <c r="E84" i="47"/>
  <c r="F84" i="47"/>
  <c r="G84" i="47"/>
  <c r="H84" i="47"/>
  <c r="I84" i="47"/>
  <c r="J84" i="47"/>
  <c r="K84" i="47"/>
  <c r="L84" i="47"/>
  <c r="M84" i="47"/>
  <c r="N84" i="47"/>
  <c r="O84" i="47"/>
  <c r="P84" i="47"/>
  <c r="Q84" i="47"/>
  <c r="R84" i="47"/>
  <c r="S84" i="47"/>
  <c r="T84" i="47"/>
  <c r="U84" i="47"/>
  <c r="V84" i="47"/>
  <c r="W84" i="47"/>
  <c r="X84" i="47"/>
  <c r="Y84" i="47"/>
  <c r="Z84" i="47"/>
  <c r="AA84" i="47"/>
  <c r="AB84" i="47"/>
  <c r="AC84" i="47"/>
  <c r="D85" i="47"/>
  <c r="E85" i="47"/>
  <c r="F85" i="47"/>
  <c r="G85" i="47"/>
  <c r="H85" i="47"/>
  <c r="I85" i="47"/>
  <c r="J85" i="47"/>
  <c r="K85" i="47"/>
  <c r="L85" i="47"/>
  <c r="M85" i="47"/>
  <c r="N85" i="47"/>
  <c r="O85" i="47"/>
  <c r="P85" i="47"/>
  <c r="Q85" i="47"/>
  <c r="R85" i="47"/>
  <c r="S85" i="47"/>
  <c r="T85" i="47"/>
  <c r="U85" i="47"/>
  <c r="V85" i="47"/>
  <c r="W85" i="47"/>
  <c r="X85" i="47"/>
  <c r="Y85" i="47"/>
  <c r="Z85" i="47"/>
  <c r="AA85" i="47"/>
  <c r="AB85" i="47"/>
  <c r="AC85" i="47"/>
  <c r="D86" i="47"/>
  <c r="E86" i="47"/>
  <c r="F86" i="47"/>
  <c r="G86" i="47"/>
  <c r="H86" i="47"/>
  <c r="I86" i="47"/>
  <c r="J86" i="47"/>
  <c r="K86" i="47"/>
  <c r="L86" i="47"/>
  <c r="M86" i="47"/>
  <c r="N86" i="47"/>
  <c r="O86" i="47"/>
  <c r="P86" i="47"/>
  <c r="S86" i="47"/>
  <c r="T86" i="47"/>
  <c r="U86" i="47"/>
  <c r="V86" i="47"/>
  <c r="W86" i="47"/>
  <c r="X86" i="47"/>
  <c r="Y86" i="47"/>
  <c r="Z86" i="47"/>
  <c r="AA86" i="47"/>
  <c r="AB86" i="47"/>
  <c r="AC86" i="47"/>
  <c r="D87" i="47"/>
  <c r="E87" i="47"/>
  <c r="F87" i="47"/>
  <c r="G87" i="47"/>
  <c r="H87" i="47"/>
  <c r="I87" i="47"/>
  <c r="J87" i="47"/>
  <c r="K87" i="47"/>
  <c r="L87" i="47"/>
  <c r="M87" i="47"/>
  <c r="N87" i="47"/>
  <c r="O87" i="47"/>
  <c r="P87" i="47"/>
  <c r="S87" i="47"/>
  <c r="T87" i="47"/>
  <c r="U87" i="47"/>
  <c r="V87" i="47"/>
  <c r="W87" i="47"/>
  <c r="X87" i="47"/>
  <c r="Y87" i="47"/>
  <c r="Z87" i="47"/>
  <c r="AA87" i="47"/>
  <c r="AB87" i="47"/>
  <c r="AC87" i="47"/>
  <c r="D88" i="47"/>
  <c r="E88" i="47"/>
  <c r="F88" i="47"/>
  <c r="G88" i="47"/>
  <c r="H88" i="47"/>
  <c r="I88" i="47"/>
  <c r="J88" i="47"/>
  <c r="K88" i="47"/>
  <c r="L88" i="47"/>
  <c r="M88" i="47"/>
  <c r="N88" i="47"/>
  <c r="O88" i="47"/>
  <c r="P88" i="47"/>
  <c r="Q88" i="47"/>
  <c r="R88" i="47"/>
  <c r="S88" i="47"/>
  <c r="T88" i="47"/>
  <c r="U88" i="47"/>
  <c r="V88" i="47"/>
  <c r="W88" i="47"/>
  <c r="X88" i="47"/>
  <c r="Y88" i="47"/>
  <c r="Z88" i="47"/>
  <c r="AA88" i="47"/>
  <c r="AB88" i="47"/>
  <c r="AC88" i="47"/>
  <c r="D89" i="47"/>
  <c r="E89" i="47"/>
  <c r="F89" i="47"/>
  <c r="G89" i="47"/>
  <c r="H89" i="47"/>
  <c r="I89" i="47"/>
  <c r="J89" i="47"/>
  <c r="K89" i="47"/>
  <c r="L89" i="47"/>
  <c r="M89" i="47"/>
  <c r="N89" i="47"/>
  <c r="O89" i="47"/>
  <c r="P89" i="47"/>
  <c r="S89" i="47"/>
  <c r="T89" i="47"/>
  <c r="U89" i="47"/>
  <c r="V89" i="47"/>
  <c r="W89" i="47"/>
  <c r="X89" i="47"/>
  <c r="Y89" i="47"/>
  <c r="Z89" i="47"/>
  <c r="AA89" i="47"/>
  <c r="AB89" i="47"/>
  <c r="AC89" i="47"/>
  <c r="D90" i="47"/>
  <c r="E90" i="47"/>
  <c r="F90" i="47"/>
  <c r="G90" i="47"/>
  <c r="H90" i="47"/>
  <c r="I90" i="47"/>
  <c r="J90" i="47"/>
  <c r="K90" i="47"/>
  <c r="L90" i="47"/>
  <c r="M90" i="47"/>
  <c r="N90" i="47"/>
  <c r="O90" i="47"/>
  <c r="P90" i="47"/>
  <c r="S90" i="47"/>
  <c r="T90" i="47"/>
  <c r="U90" i="47"/>
  <c r="V90" i="47"/>
  <c r="W90" i="47"/>
  <c r="X90" i="47"/>
  <c r="Y90" i="47"/>
  <c r="Z90" i="47"/>
  <c r="AA90" i="47"/>
  <c r="AB90" i="47"/>
  <c r="AC90" i="47"/>
  <c r="D91" i="47"/>
  <c r="E91" i="47"/>
  <c r="F91" i="47"/>
  <c r="G91" i="47"/>
  <c r="H91" i="47"/>
  <c r="I91" i="47"/>
  <c r="J91" i="47"/>
  <c r="K91" i="47"/>
  <c r="L91" i="47"/>
  <c r="M91" i="47"/>
  <c r="N91" i="47"/>
  <c r="O91" i="47"/>
  <c r="P91" i="47"/>
  <c r="S91" i="47"/>
  <c r="T91" i="47"/>
  <c r="U91" i="47"/>
  <c r="V91" i="47"/>
  <c r="W91" i="47"/>
  <c r="X91" i="47"/>
  <c r="Y91" i="47"/>
  <c r="Z91" i="47"/>
  <c r="AA91" i="47"/>
  <c r="AB91" i="47"/>
  <c r="AC91" i="47"/>
  <c r="D92" i="47"/>
  <c r="E92" i="47"/>
  <c r="F92" i="47"/>
  <c r="G92" i="47"/>
  <c r="H92" i="47"/>
  <c r="I92" i="47"/>
  <c r="J92" i="47"/>
  <c r="K92" i="47"/>
  <c r="L92" i="47"/>
  <c r="M92" i="47"/>
  <c r="N92" i="47"/>
  <c r="O92" i="47"/>
  <c r="P92" i="47"/>
  <c r="Q92" i="47"/>
  <c r="R92" i="47"/>
  <c r="S92" i="47"/>
  <c r="T92" i="47"/>
  <c r="U92" i="47"/>
  <c r="V92" i="47"/>
  <c r="W92" i="47"/>
  <c r="X92" i="47"/>
  <c r="Y92" i="47"/>
  <c r="Z92" i="47"/>
  <c r="AA92" i="47"/>
  <c r="AB92" i="47"/>
  <c r="AC92" i="47"/>
  <c r="D93" i="47"/>
  <c r="E93" i="47"/>
  <c r="F93" i="47"/>
  <c r="G93" i="47"/>
  <c r="H93" i="47"/>
  <c r="I93" i="47"/>
  <c r="J93" i="47"/>
  <c r="K93" i="47"/>
  <c r="L93" i="47"/>
  <c r="M93" i="47"/>
  <c r="N93" i="47"/>
  <c r="O93" i="47"/>
  <c r="P93" i="47"/>
  <c r="S93" i="47"/>
  <c r="T93" i="47"/>
  <c r="U93" i="47"/>
  <c r="V93" i="47"/>
  <c r="W93" i="47"/>
  <c r="X93" i="47"/>
  <c r="Y93" i="47"/>
  <c r="Z93" i="47"/>
  <c r="AA93" i="47"/>
  <c r="AB93" i="47"/>
  <c r="AC93" i="47"/>
  <c r="D94" i="47"/>
  <c r="E94" i="47"/>
  <c r="F94" i="47"/>
  <c r="G94" i="47"/>
  <c r="H94" i="47"/>
  <c r="I94" i="47"/>
  <c r="J94" i="47"/>
  <c r="K94" i="47"/>
  <c r="L94" i="47"/>
  <c r="M94" i="47"/>
  <c r="N94" i="47"/>
  <c r="O94" i="47"/>
  <c r="P94" i="47"/>
  <c r="Q94" i="47"/>
  <c r="R94" i="47"/>
  <c r="S94" i="47"/>
  <c r="T94" i="47"/>
  <c r="U94" i="47"/>
  <c r="V94" i="47"/>
  <c r="W94" i="47"/>
  <c r="X94" i="47"/>
  <c r="Y94" i="47"/>
  <c r="Z94" i="47"/>
  <c r="AA94" i="47"/>
  <c r="AB94" i="47"/>
  <c r="AC94" i="47"/>
  <c r="D95" i="47"/>
  <c r="E95" i="47"/>
  <c r="F95" i="47"/>
  <c r="G95" i="47"/>
  <c r="H95" i="47"/>
  <c r="I95" i="47"/>
  <c r="J95" i="47"/>
  <c r="K95" i="47"/>
  <c r="L95" i="47"/>
  <c r="M95" i="47"/>
  <c r="N95" i="47"/>
  <c r="O95" i="47"/>
  <c r="P95" i="47"/>
  <c r="S95" i="47"/>
  <c r="T95" i="47"/>
  <c r="U95" i="47"/>
  <c r="V95" i="47"/>
  <c r="W95" i="47"/>
  <c r="X95" i="47"/>
  <c r="Y95" i="47"/>
  <c r="Z95" i="47"/>
  <c r="AA95" i="47"/>
  <c r="AB95" i="47"/>
  <c r="AC95" i="47"/>
  <c r="D98" i="47"/>
  <c r="E98" i="47"/>
  <c r="F98" i="47"/>
  <c r="G98" i="47"/>
  <c r="H98" i="47"/>
  <c r="I98" i="47"/>
  <c r="J98" i="47"/>
  <c r="K98" i="47"/>
  <c r="L98" i="47"/>
  <c r="M98" i="47"/>
  <c r="N98" i="47"/>
  <c r="O98" i="47"/>
  <c r="P98" i="47"/>
  <c r="Q98" i="47"/>
  <c r="R98" i="47"/>
  <c r="S98" i="47"/>
  <c r="T98" i="47"/>
  <c r="U98" i="47"/>
  <c r="V98" i="47"/>
  <c r="W98" i="47"/>
  <c r="X98" i="47"/>
  <c r="Y98" i="47"/>
  <c r="Z98" i="47"/>
  <c r="AA98" i="47"/>
  <c r="AB98" i="47"/>
  <c r="AC98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8" i="47"/>
  <c r="C71" i="47"/>
  <c r="C40" i="47"/>
  <c r="D40" i="47"/>
  <c r="E40" i="47"/>
  <c r="F40" i="47"/>
  <c r="G40" i="47"/>
  <c r="H40" i="47"/>
  <c r="I40" i="47"/>
  <c r="J40" i="47"/>
  <c r="K40" i="47"/>
  <c r="L40" i="47"/>
  <c r="M40" i="47"/>
  <c r="N40" i="47"/>
  <c r="O40" i="47"/>
  <c r="P40" i="47"/>
  <c r="Q40" i="47"/>
  <c r="R40" i="47"/>
  <c r="S40" i="47"/>
  <c r="T40" i="47"/>
  <c r="U40" i="47"/>
  <c r="V40" i="47"/>
  <c r="W40" i="47"/>
  <c r="X40" i="47"/>
  <c r="Y40" i="47"/>
  <c r="Z40" i="47"/>
  <c r="AA40" i="47"/>
  <c r="AB40" i="47"/>
  <c r="AC40" i="47"/>
  <c r="AE40" i="47"/>
  <c r="C41" i="47"/>
  <c r="D41" i="47"/>
  <c r="E41" i="47"/>
  <c r="F41" i="47"/>
  <c r="G41" i="47"/>
  <c r="H41" i="47"/>
  <c r="I41" i="47"/>
  <c r="J41" i="47"/>
  <c r="K41" i="47"/>
  <c r="L41" i="47"/>
  <c r="M41" i="47"/>
  <c r="N41" i="47"/>
  <c r="O41" i="47"/>
  <c r="P41" i="47"/>
  <c r="Q41" i="47"/>
  <c r="R41" i="47"/>
  <c r="S41" i="47"/>
  <c r="T41" i="47"/>
  <c r="U41" i="47"/>
  <c r="V41" i="47"/>
  <c r="W41" i="47"/>
  <c r="X41" i="47"/>
  <c r="Y41" i="47"/>
  <c r="Z41" i="47"/>
  <c r="AA41" i="47"/>
  <c r="AB41" i="47"/>
  <c r="AC41" i="47"/>
  <c r="C42" i="47"/>
  <c r="D42" i="47"/>
  <c r="E42" i="47"/>
  <c r="F42" i="47"/>
  <c r="G42" i="47"/>
  <c r="H42" i="47"/>
  <c r="I42" i="47"/>
  <c r="J42" i="47"/>
  <c r="K42" i="47"/>
  <c r="L42" i="47"/>
  <c r="M42" i="47"/>
  <c r="N42" i="47"/>
  <c r="O42" i="47"/>
  <c r="P42" i="47"/>
  <c r="R42" i="47"/>
  <c r="S42" i="47"/>
  <c r="T42" i="47"/>
  <c r="U42" i="47"/>
  <c r="V42" i="47"/>
  <c r="W42" i="47"/>
  <c r="X42" i="47"/>
  <c r="Y42" i="47"/>
  <c r="Z42" i="47"/>
  <c r="AA42" i="47"/>
  <c r="AB42" i="47"/>
  <c r="AC42" i="47"/>
  <c r="C43" i="47"/>
  <c r="D43" i="47"/>
  <c r="E43" i="47"/>
  <c r="F43" i="47"/>
  <c r="G43" i="47"/>
  <c r="H43" i="47"/>
  <c r="I43" i="47"/>
  <c r="J43" i="47"/>
  <c r="K43" i="47"/>
  <c r="L43" i="47"/>
  <c r="M43" i="47"/>
  <c r="N43" i="47"/>
  <c r="O43" i="47"/>
  <c r="P43" i="47"/>
  <c r="R43" i="47"/>
  <c r="S43" i="47"/>
  <c r="T43" i="47"/>
  <c r="U43" i="47"/>
  <c r="V43" i="47"/>
  <c r="W43" i="47"/>
  <c r="X43" i="47"/>
  <c r="Y43" i="47"/>
  <c r="Z43" i="47"/>
  <c r="AA43" i="47"/>
  <c r="AB43" i="47"/>
  <c r="AC43" i="47"/>
  <c r="C44" i="47"/>
  <c r="D44" i="47"/>
  <c r="E44" i="47"/>
  <c r="F44" i="47"/>
  <c r="G44" i="47"/>
  <c r="H44" i="47"/>
  <c r="I44" i="47"/>
  <c r="J44" i="47"/>
  <c r="K44" i="47"/>
  <c r="L44" i="47"/>
  <c r="M44" i="47"/>
  <c r="N44" i="47"/>
  <c r="O44" i="47"/>
  <c r="P44" i="47"/>
  <c r="R44" i="47"/>
  <c r="S44" i="47"/>
  <c r="T44" i="47"/>
  <c r="U44" i="47"/>
  <c r="V44" i="47"/>
  <c r="W44" i="47"/>
  <c r="X44" i="47"/>
  <c r="Y44" i="47"/>
  <c r="Z44" i="47"/>
  <c r="AA44" i="47"/>
  <c r="AB44" i="47"/>
  <c r="AC44" i="47"/>
  <c r="C45" i="47"/>
  <c r="D45" i="47"/>
  <c r="E45" i="47"/>
  <c r="F45" i="47"/>
  <c r="G45" i="47"/>
  <c r="H45" i="47"/>
  <c r="I45" i="47"/>
  <c r="J45" i="47"/>
  <c r="K45" i="47"/>
  <c r="L45" i="47"/>
  <c r="M45" i="47"/>
  <c r="N45" i="47"/>
  <c r="O45" i="47"/>
  <c r="P45" i="47"/>
  <c r="R45" i="47"/>
  <c r="S45" i="47"/>
  <c r="T45" i="47"/>
  <c r="U45" i="47"/>
  <c r="V45" i="47"/>
  <c r="W45" i="47"/>
  <c r="X45" i="47"/>
  <c r="Y45" i="47"/>
  <c r="Z45" i="47"/>
  <c r="AA45" i="47"/>
  <c r="AB45" i="47"/>
  <c r="AC45" i="47"/>
  <c r="C46" i="47"/>
  <c r="D46" i="47"/>
  <c r="E46" i="47"/>
  <c r="F46" i="47"/>
  <c r="G46" i="47"/>
  <c r="H46" i="47"/>
  <c r="I46" i="47"/>
  <c r="J46" i="47"/>
  <c r="K46" i="47"/>
  <c r="L46" i="47"/>
  <c r="M46" i="47"/>
  <c r="N46" i="47"/>
  <c r="O46" i="47"/>
  <c r="P46" i="47"/>
  <c r="R46" i="47"/>
  <c r="S46" i="47"/>
  <c r="T46" i="47"/>
  <c r="U46" i="47"/>
  <c r="V46" i="47"/>
  <c r="W46" i="47"/>
  <c r="X46" i="47"/>
  <c r="Y46" i="47"/>
  <c r="Z46" i="47"/>
  <c r="AA46" i="47"/>
  <c r="AB46" i="47"/>
  <c r="AC46" i="47"/>
  <c r="C47" i="47"/>
  <c r="D47" i="47"/>
  <c r="E47" i="47"/>
  <c r="F47" i="47"/>
  <c r="G47" i="47"/>
  <c r="H47" i="47"/>
  <c r="I47" i="47"/>
  <c r="J47" i="47"/>
  <c r="K47" i="47"/>
  <c r="L47" i="47"/>
  <c r="M47" i="47"/>
  <c r="N47" i="47"/>
  <c r="O47" i="47"/>
  <c r="P47" i="47"/>
  <c r="Q47" i="47"/>
  <c r="R47" i="47"/>
  <c r="S47" i="47"/>
  <c r="T47" i="47"/>
  <c r="U47" i="47"/>
  <c r="V47" i="47"/>
  <c r="W47" i="47"/>
  <c r="X47" i="47"/>
  <c r="Y47" i="47"/>
  <c r="Z47" i="47"/>
  <c r="AA47" i="47"/>
  <c r="AB47" i="47"/>
  <c r="AC47" i="47"/>
  <c r="C48" i="47"/>
  <c r="D48" i="47"/>
  <c r="E48" i="47"/>
  <c r="F48" i="47"/>
  <c r="G48" i="47"/>
  <c r="H48" i="47"/>
  <c r="I48" i="47"/>
  <c r="J48" i="47"/>
  <c r="K48" i="47"/>
  <c r="L48" i="47"/>
  <c r="M48" i="47"/>
  <c r="N48" i="47"/>
  <c r="O48" i="47"/>
  <c r="P48" i="47"/>
  <c r="R48" i="47"/>
  <c r="S48" i="47"/>
  <c r="T48" i="47"/>
  <c r="U48" i="47"/>
  <c r="V48" i="47"/>
  <c r="W48" i="47"/>
  <c r="X48" i="47"/>
  <c r="Y48" i="47"/>
  <c r="Z48" i="47"/>
  <c r="AA48" i="47"/>
  <c r="AB48" i="47"/>
  <c r="AC48" i="47"/>
  <c r="C49" i="47"/>
  <c r="D49" i="47"/>
  <c r="E49" i="47"/>
  <c r="F49" i="47"/>
  <c r="G49" i="47"/>
  <c r="H49" i="47"/>
  <c r="I49" i="47"/>
  <c r="J49" i="47"/>
  <c r="K49" i="47"/>
  <c r="L49" i="47"/>
  <c r="M49" i="47"/>
  <c r="N49" i="47"/>
  <c r="O49" i="47"/>
  <c r="P49" i="47"/>
  <c r="R49" i="47"/>
  <c r="S49" i="47"/>
  <c r="T49" i="47"/>
  <c r="U49" i="47"/>
  <c r="V49" i="47"/>
  <c r="W49" i="47"/>
  <c r="X49" i="47"/>
  <c r="Y49" i="47"/>
  <c r="Z49" i="47"/>
  <c r="AA49" i="47"/>
  <c r="AB49" i="47"/>
  <c r="AC49" i="47"/>
  <c r="C50" i="47"/>
  <c r="D50" i="47"/>
  <c r="E50" i="47"/>
  <c r="F50" i="47"/>
  <c r="G50" i="47"/>
  <c r="H50" i="47"/>
  <c r="I50" i="47"/>
  <c r="J50" i="47"/>
  <c r="K50" i="47"/>
  <c r="L50" i="47"/>
  <c r="M50" i="47"/>
  <c r="N50" i="47"/>
  <c r="O50" i="47"/>
  <c r="P50" i="47"/>
  <c r="R50" i="47"/>
  <c r="S50" i="47"/>
  <c r="T50" i="47"/>
  <c r="U50" i="47"/>
  <c r="V50" i="47"/>
  <c r="W50" i="47"/>
  <c r="X50" i="47"/>
  <c r="Y50" i="47"/>
  <c r="Z50" i="47"/>
  <c r="AA50" i="47"/>
  <c r="AB50" i="47"/>
  <c r="AC50" i="47"/>
  <c r="C51" i="47"/>
  <c r="D51" i="47"/>
  <c r="E51" i="47"/>
  <c r="F51" i="47"/>
  <c r="G51" i="47"/>
  <c r="H51" i="47"/>
  <c r="I51" i="47"/>
  <c r="J51" i="47"/>
  <c r="K51" i="47"/>
  <c r="L51" i="47"/>
  <c r="M51" i="47"/>
  <c r="N51" i="47"/>
  <c r="O51" i="47"/>
  <c r="P51" i="47"/>
  <c r="R51" i="47"/>
  <c r="S51" i="47"/>
  <c r="T51" i="47"/>
  <c r="U51" i="47"/>
  <c r="V51" i="47"/>
  <c r="W51" i="47"/>
  <c r="X51" i="47"/>
  <c r="Y51" i="47"/>
  <c r="Z51" i="47"/>
  <c r="AA51" i="47"/>
  <c r="AB51" i="47"/>
  <c r="AC51" i="47"/>
  <c r="C52" i="47"/>
  <c r="D52" i="47"/>
  <c r="E52" i="47"/>
  <c r="F52" i="47"/>
  <c r="G52" i="47"/>
  <c r="H52" i="47"/>
  <c r="I52" i="47"/>
  <c r="J52" i="47"/>
  <c r="K52" i="47"/>
  <c r="L52" i="47"/>
  <c r="M52" i="47"/>
  <c r="N52" i="47"/>
  <c r="O52" i="47"/>
  <c r="P52" i="47"/>
  <c r="R52" i="47"/>
  <c r="S52" i="47"/>
  <c r="T52" i="47"/>
  <c r="U52" i="47"/>
  <c r="V52" i="47"/>
  <c r="W52" i="47"/>
  <c r="X52" i="47"/>
  <c r="Y52" i="47"/>
  <c r="Z52" i="47"/>
  <c r="AA52" i="47"/>
  <c r="AB52" i="47"/>
  <c r="AC52" i="47"/>
  <c r="C53" i="47"/>
  <c r="D53" i="47"/>
  <c r="E53" i="47"/>
  <c r="F53" i="47"/>
  <c r="G53" i="47"/>
  <c r="H53" i="47"/>
  <c r="I53" i="47"/>
  <c r="J53" i="47"/>
  <c r="K53" i="47"/>
  <c r="L53" i="47"/>
  <c r="M53" i="47"/>
  <c r="N53" i="47"/>
  <c r="O53" i="47"/>
  <c r="P53" i="47"/>
  <c r="Q53" i="47"/>
  <c r="R53" i="47"/>
  <c r="S53" i="47"/>
  <c r="T53" i="47"/>
  <c r="U53" i="47"/>
  <c r="V53" i="47"/>
  <c r="W53" i="47"/>
  <c r="X53" i="47"/>
  <c r="Y53" i="47"/>
  <c r="Z53" i="47"/>
  <c r="AA53" i="47"/>
  <c r="AB53" i="47"/>
  <c r="AC53" i="47"/>
  <c r="C54" i="47"/>
  <c r="D54" i="47"/>
  <c r="E54" i="47"/>
  <c r="F54" i="47"/>
  <c r="G54" i="47"/>
  <c r="H54" i="47"/>
  <c r="I54" i="47"/>
  <c r="J54" i="47"/>
  <c r="K54" i="47"/>
  <c r="L54" i="47"/>
  <c r="M54" i="47"/>
  <c r="N54" i="47"/>
  <c r="O54" i="47"/>
  <c r="P54" i="47"/>
  <c r="Q54" i="47"/>
  <c r="R54" i="47"/>
  <c r="S54" i="47"/>
  <c r="T54" i="47"/>
  <c r="U54" i="47"/>
  <c r="V54" i="47"/>
  <c r="W54" i="47"/>
  <c r="X54" i="47"/>
  <c r="Y54" i="47"/>
  <c r="Z54" i="47"/>
  <c r="AA54" i="47"/>
  <c r="AB54" i="47"/>
  <c r="AC54" i="47"/>
  <c r="C55" i="47"/>
  <c r="D55" i="47"/>
  <c r="E55" i="47"/>
  <c r="F55" i="47"/>
  <c r="G55" i="47"/>
  <c r="H55" i="47"/>
  <c r="I55" i="47"/>
  <c r="J55" i="47"/>
  <c r="K55" i="47"/>
  <c r="L55" i="47"/>
  <c r="M55" i="47"/>
  <c r="N55" i="47"/>
  <c r="O55" i="47"/>
  <c r="P55" i="47"/>
  <c r="R55" i="47"/>
  <c r="S55" i="47"/>
  <c r="T55" i="47"/>
  <c r="U55" i="47"/>
  <c r="V55" i="47"/>
  <c r="W55" i="47"/>
  <c r="X55" i="47"/>
  <c r="Y55" i="47"/>
  <c r="Z55" i="47"/>
  <c r="AA55" i="47"/>
  <c r="AB55" i="47"/>
  <c r="AC55" i="47"/>
  <c r="C56" i="47"/>
  <c r="D56" i="47"/>
  <c r="E56" i="47"/>
  <c r="F56" i="47"/>
  <c r="G56" i="47"/>
  <c r="H56" i="47"/>
  <c r="I56" i="47"/>
  <c r="J56" i="47"/>
  <c r="K56" i="47"/>
  <c r="L56" i="47"/>
  <c r="M56" i="47"/>
  <c r="N56" i="47"/>
  <c r="O56" i="47"/>
  <c r="P56" i="47"/>
  <c r="R56" i="47"/>
  <c r="S56" i="47"/>
  <c r="T56" i="47"/>
  <c r="U56" i="47"/>
  <c r="V56" i="47"/>
  <c r="W56" i="47"/>
  <c r="X56" i="47"/>
  <c r="Y56" i="47"/>
  <c r="Z56" i="47"/>
  <c r="AA56" i="47"/>
  <c r="AB56" i="47"/>
  <c r="AC56" i="47"/>
  <c r="C57" i="47"/>
  <c r="D57" i="47"/>
  <c r="E57" i="47"/>
  <c r="F57" i="47"/>
  <c r="G57" i="47"/>
  <c r="H57" i="47"/>
  <c r="I57" i="47"/>
  <c r="J57" i="47"/>
  <c r="K57" i="47"/>
  <c r="L57" i="47"/>
  <c r="M57" i="47"/>
  <c r="N57" i="47"/>
  <c r="O57" i="47"/>
  <c r="P57" i="47"/>
  <c r="Q57" i="47"/>
  <c r="R57" i="47"/>
  <c r="S57" i="47"/>
  <c r="T57" i="47"/>
  <c r="U57" i="47"/>
  <c r="V57" i="47"/>
  <c r="W57" i="47"/>
  <c r="X57" i="47"/>
  <c r="Y57" i="47"/>
  <c r="Z57" i="47"/>
  <c r="AA57" i="47"/>
  <c r="AB57" i="47"/>
  <c r="AC57" i="47"/>
  <c r="C58" i="47"/>
  <c r="D58" i="47"/>
  <c r="E58" i="47"/>
  <c r="F58" i="47"/>
  <c r="G58" i="47"/>
  <c r="H58" i="47"/>
  <c r="I58" i="47"/>
  <c r="J58" i="47"/>
  <c r="K58" i="47"/>
  <c r="L58" i="47"/>
  <c r="M58" i="47"/>
  <c r="N58" i="47"/>
  <c r="O58" i="47"/>
  <c r="P58" i="47"/>
  <c r="R58" i="47"/>
  <c r="S58" i="47"/>
  <c r="T58" i="47"/>
  <c r="U58" i="47"/>
  <c r="V58" i="47"/>
  <c r="W58" i="47"/>
  <c r="X58" i="47"/>
  <c r="Y58" i="47"/>
  <c r="Z58" i="47"/>
  <c r="AA58" i="47"/>
  <c r="AB58" i="47"/>
  <c r="AC58" i="47"/>
  <c r="C59" i="47"/>
  <c r="D59" i="47"/>
  <c r="E59" i="47"/>
  <c r="F59" i="47"/>
  <c r="G59" i="47"/>
  <c r="H59" i="47"/>
  <c r="I59" i="47"/>
  <c r="J59" i="47"/>
  <c r="K59" i="47"/>
  <c r="L59" i="47"/>
  <c r="M59" i="47"/>
  <c r="N59" i="47"/>
  <c r="O59" i="47"/>
  <c r="P59" i="47"/>
  <c r="R59" i="47"/>
  <c r="S59" i="47"/>
  <c r="T59" i="47"/>
  <c r="U59" i="47"/>
  <c r="V59" i="47"/>
  <c r="W59" i="47"/>
  <c r="X59" i="47"/>
  <c r="Y59" i="47"/>
  <c r="Z59" i="47"/>
  <c r="AA59" i="47"/>
  <c r="AB59" i="47"/>
  <c r="AC59" i="47"/>
  <c r="C60" i="47"/>
  <c r="D60" i="47"/>
  <c r="E60" i="47"/>
  <c r="F60" i="47"/>
  <c r="G60" i="47"/>
  <c r="H60" i="47"/>
  <c r="I60" i="47"/>
  <c r="J60" i="47"/>
  <c r="K60" i="47"/>
  <c r="L60" i="47"/>
  <c r="M60" i="47"/>
  <c r="N60" i="47"/>
  <c r="O60" i="47"/>
  <c r="P60" i="47"/>
  <c r="R60" i="47"/>
  <c r="S60" i="47"/>
  <c r="T60" i="47"/>
  <c r="U60" i="47"/>
  <c r="V60" i="47"/>
  <c r="W60" i="47"/>
  <c r="X60" i="47"/>
  <c r="Y60" i="47"/>
  <c r="Z60" i="47"/>
  <c r="AA60" i="47"/>
  <c r="AB60" i="47"/>
  <c r="AC60" i="47"/>
  <c r="C61" i="47"/>
  <c r="D61" i="47"/>
  <c r="E61" i="47"/>
  <c r="F61" i="47"/>
  <c r="G61" i="47"/>
  <c r="H61" i="47"/>
  <c r="I61" i="47"/>
  <c r="J61" i="47"/>
  <c r="K61" i="47"/>
  <c r="L61" i="47"/>
  <c r="M61" i="47"/>
  <c r="N61" i="47"/>
  <c r="O61" i="47"/>
  <c r="P61" i="47"/>
  <c r="Q61" i="47"/>
  <c r="R61" i="47"/>
  <c r="S61" i="47"/>
  <c r="T61" i="47"/>
  <c r="U61" i="47"/>
  <c r="V61" i="47"/>
  <c r="W61" i="47"/>
  <c r="X61" i="47"/>
  <c r="Y61" i="47"/>
  <c r="Z61" i="47"/>
  <c r="AA61" i="47"/>
  <c r="AB61" i="47"/>
  <c r="AC61" i="47"/>
  <c r="C62" i="47"/>
  <c r="D62" i="47"/>
  <c r="E62" i="47"/>
  <c r="F62" i="47"/>
  <c r="G62" i="47"/>
  <c r="H62" i="47"/>
  <c r="I62" i="47"/>
  <c r="J62" i="47"/>
  <c r="K62" i="47"/>
  <c r="L62" i="47"/>
  <c r="M62" i="47"/>
  <c r="N62" i="47"/>
  <c r="O62" i="47"/>
  <c r="P62" i="47"/>
  <c r="R62" i="47"/>
  <c r="S62" i="47"/>
  <c r="T62" i="47"/>
  <c r="U62" i="47"/>
  <c r="V62" i="47"/>
  <c r="W62" i="47"/>
  <c r="X62" i="47"/>
  <c r="Y62" i="47"/>
  <c r="Z62" i="47"/>
  <c r="AA62" i="47"/>
  <c r="AB62" i="47"/>
  <c r="AC62" i="47"/>
  <c r="C63" i="47"/>
  <c r="D63" i="47"/>
  <c r="E63" i="47"/>
  <c r="F63" i="47"/>
  <c r="G63" i="47"/>
  <c r="H63" i="47"/>
  <c r="I63" i="47"/>
  <c r="J63" i="47"/>
  <c r="K63" i="47"/>
  <c r="L63" i="47"/>
  <c r="M63" i="47"/>
  <c r="N63" i="47"/>
  <c r="O63" i="47"/>
  <c r="P63" i="47"/>
  <c r="Q63" i="47"/>
  <c r="R63" i="47"/>
  <c r="S63" i="47"/>
  <c r="T63" i="47"/>
  <c r="U63" i="47"/>
  <c r="V63" i="47"/>
  <c r="W63" i="47"/>
  <c r="X63" i="47"/>
  <c r="Y63" i="47"/>
  <c r="Z63" i="47"/>
  <c r="AA63" i="47"/>
  <c r="AB63" i="47"/>
  <c r="AC63" i="47"/>
  <c r="C64" i="47"/>
  <c r="D64" i="47"/>
  <c r="E64" i="47"/>
  <c r="F64" i="47"/>
  <c r="G64" i="47"/>
  <c r="H64" i="47"/>
  <c r="I64" i="47"/>
  <c r="J64" i="47"/>
  <c r="K64" i="47"/>
  <c r="L64" i="47"/>
  <c r="M64" i="47"/>
  <c r="N64" i="47"/>
  <c r="O64" i="47"/>
  <c r="P64" i="47"/>
  <c r="R64" i="47"/>
  <c r="S64" i="47"/>
  <c r="T64" i="47"/>
  <c r="U64" i="47"/>
  <c r="V64" i="47"/>
  <c r="W64" i="47"/>
  <c r="X64" i="47"/>
  <c r="Y64" i="47"/>
  <c r="Z64" i="47"/>
  <c r="AA64" i="47"/>
  <c r="AB64" i="47"/>
  <c r="AC64" i="47"/>
  <c r="C67" i="47"/>
  <c r="D67" i="47"/>
  <c r="E67" i="47"/>
  <c r="F67" i="47"/>
  <c r="G67" i="47"/>
  <c r="H67" i="47"/>
  <c r="I67" i="47"/>
  <c r="J67" i="47"/>
  <c r="K67" i="47"/>
  <c r="L67" i="47"/>
  <c r="M67" i="47"/>
  <c r="N67" i="47"/>
  <c r="O67" i="47"/>
  <c r="P67" i="47"/>
  <c r="Q67" i="47"/>
  <c r="R67" i="47"/>
  <c r="S67" i="47"/>
  <c r="T67" i="47"/>
  <c r="U67" i="47"/>
  <c r="V67" i="47"/>
  <c r="W67" i="47"/>
  <c r="X67" i="47"/>
  <c r="Y67" i="47"/>
  <c r="Z67" i="47"/>
  <c r="AA67" i="47"/>
  <c r="AB67" i="47"/>
  <c r="AC67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7" i="47"/>
  <c r="B40" i="47"/>
  <c r="AC63" i="18"/>
  <c r="D21" i="43"/>
  <c r="E21" i="43"/>
  <c r="F21" i="43"/>
  <c r="G21" i="43"/>
  <c r="H21" i="43"/>
  <c r="I21" i="43"/>
  <c r="J21" i="43"/>
  <c r="K21" i="43"/>
  <c r="L21" i="43"/>
  <c r="M21" i="43"/>
  <c r="N21" i="43"/>
  <c r="O21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AB21" i="43"/>
  <c r="AC21" i="43"/>
  <c r="D22" i="43"/>
  <c r="E22" i="43"/>
  <c r="F22" i="43"/>
  <c r="G22" i="43"/>
  <c r="H22" i="43"/>
  <c r="I22" i="43"/>
  <c r="J22" i="43"/>
  <c r="K22" i="43"/>
  <c r="L22" i="43"/>
  <c r="M22" i="43"/>
  <c r="N22" i="43"/>
  <c r="O22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AB22" i="43"/>
  <c r="AC22" i="43"/>
  <c r="C22" i="43"/>
  <c r="Z15" i="43"/>
  <c r="AB15" i="43"/>
  <c r="Z16" i="43"/>
  <c r="AB16" i="43"/>
  <c r="Z17" i="43"/>
  <c r="AB17" i="43"/>
  <c r="E17" i="42"/>
  <c r="H17" i="42"/>
  <c r="K17" i="42"/>
  <c r="N17" i="42"/>
  <c r="Q17" i="42"/>
  <c r="T17" i="42"/>
  <c r="W17" i="42"/>
  <c r="Z17" i="42"/>
  <c r="AC17" i="42"/>
  <c r="C11" i="42"/>
  <c r="C17" i="42" s="1"/>
  <c r="D11" i="42"/>
  <c r="D16" i="42" s="1"/>
  <c r="E11" i="42"/>
  <c r="E15" i="42" s="1"/>
  <c r="F11" i="42"/>
  <c r="F17" i="42" s="1"/>
  <c r="G11" i="42"/>
  <c r="G16" i="42" s="1"/>
  <c r="H11" i="42"/>
  <c r="H15" i="42" s="1"/>
  <c r="I11" i="42"/>
  <c r="I17" i="42" s="1"/>
  <c r="J11" i="42"/>
  <c r="J16" i="42" s="1"/>
  <c r="K11" i="42"/>
  <c r="K15" i="42" s="1"/>
  <c r="L11" i="42"/>
  <c r="L17" i="42" s="1"/>
  <c r="M11" i="42"/>
  <c r="M16" i="42" s="1"/>
  <c r="N11" i="42"/>
  <c r="N15" i="42" s="1"/>
  <c r="O11" i="42"/>
  <c r="O17" i="42" s="1"/>
  <c r="P11" i="42"/>
  <c r="P16" i="42" s="1"/>
  <c r="Q11" i="42"/>
  <c r="Q15" i="42" s="1"/>
  <c r="R11" i="42"/>
  <c r="R17" i="42" s="1"/>
  <c r="S11" i="42"/>
  <c r="S16" i="42" s="1"/>
  <c r="T11" i="42"/>
  <c r="T15" i="42" s="1"/>
  <c r="U11" i="42"/>
  <c r="U17" i="42" s="1"/>
  <c r="V11" i="42"/>
  <c r="V16" i="42" s="1"/>
  <c r="W11" i="42"/>
  <c r="W15" i="42" s="1"/>
  <c r="X11" i="42"/>
  <c r="X17" i="42" s="1"/>
  <c r="Y11" i="42"/>
  <c r="Y16" i="42" s="1"/>
  <c r="Z11" i="42"/>
  <c r="Z15" i="42" s="1"/>
  <c r="AA11" i="42"/>
  <c r="AA17" i="42" s="1"/>
  <c r="AB11" i="42"/>
  <c r="AB16" i="42" s="1"/>
  <c r="AC11" i="42"/>
  <c r="Y15" i="40"/>
  <c r="Z15" i="40"/>
  <c r="AA15" i="40"/>
  <c r="AB15" i="40"/>
  <c r="AC15" i="40"/>
  <c r="Y16" i="40"/>
  <c r="Z16" i="40"/>
  <c r="AA16" i="40"/>
  <c r="AB16" i="40"/>
  <c r="AC16" i="40"/>
  <c r="Y17" i="40"/>
  <c r="Z17" i="40"/>
  <c r="AA17" i="40"/>
  <c r="AB17" i="40"/>
  <c r="AC17" i="40"/>
  <c r="C11" i="49"/>
  <c r="D11" i="49"/>
  <c r="E11" i="49"/>
  <c r="F11" i="49"/>
  <c r="G11" i="49"/>
  <c r="H11" i="49"/>
  <c r="I11" i="49"/>
  <c r="J11" i="49"/>
  <c r="K11" i="49"/>
  <c r="L11" i="49"/>
  <c r="M11" i="49"/>
  <c r="N11" i="49"/>
  <c r="O11" i="49"/>
  <c r="P11" i="49"/>
  <c r="Q11" i="49"/>
  <c r="R11" i="49"/>
  <c r="S11" i="49"/>
  <c r="T11" i="49"/>
  <c r="U11" i="49"/>
  <c r="V11" i="49"/>
  <c r="W11" i="49"/>
  <c r="X11" i="49"/>
  <c r="Y11" i="49"/>
  <c r="Z11" i="49"/>
  <c r="AA11" i="49"/>
  <c r="AB11" i="49"/>
  <c r="AC11" i="49"/>
  <c r="B11" i="49"/>
  <c r="C11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C11" i="48"/>
  <c r="D11" i="48"/>
  <c r="E11" i="48"/>
  <c r="F11" i="48"/>
  <c r="G11" i="48"/>
  <c r="H11" i="48"/>
  <c r="I11" i="48"/>
  <c r="J11" i="48"/>
  <c r="K11" i="48"/>
  <c r="L11" i="48"/>
  <c r="M11" i="48"/>
  <c r="N11" i="48"/>
  <c r="O11" i="48"/>
  <c r="P11" i="48"/>
  <c r="Q11" i="48"/>
  <c r="R11" i="48"/>
  <c r="S11" i="48"/>
  <c r="T11" i="48"/>
  <c r="U11" i="48"/>
  <c r="V11" i="48"/>
  <c r="W11" i="48"/>
  <c r="X11" i="48"/>
  <c r="Y11" i="48"/>
  <c r="Z11" i="48"/>
  <c r="AA11" i="48"/>
  <c r="AB11" i="48"/>
  <c r="AC11" i="48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Y20" i="24"/>
  <c r="Z20" i="24"/>
  <c r="AA20" i="24"/>
  <c r="AB20" i="24"/>
  <c r="AC20" i="24"/>
  <c r="D21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R21" i="24"/>
  <c r="S21" i="24"/>
  <c r="T21" i="24"/>
  <c r="U21" i="24"/>
  <c r="V21" i="24"/>
  <c r="W21" i="24"/>
  <c r="X21" i="24"/>
  <c r="Y21" i="24"/>
  <c r="Z21" i="24"/>
  <c r="AA21" i="24"/>
  <c r="AB21" i="24"/>
  <c r="AC21" i="24"/>
  <c r="D22" i="24"/>
  <c r="G22" i="24"/>
  <c r="J22" i="24"/>
  <c r="M22" i="24"/>
  <c r="P22" i="24"/>
  <c r="S22" i="24"/>
  <c r="V22" i="24"/>
  <c r="Y22" i="24"/>
  <c r="AB22" i="24"/>
  <c r="C21" i="24"/>
  <c r="C14" i="24"/>
  <c r="D14" i="24"/>
  <c r="F14" i="24"/>
  <c r="G14" i="24"/>
  <c r="I14" i="24"/>
  <c r="J14" i="24"/>
  <c r="L14" i="24"/>
  <c r="M14" i="24"/>
  <c r="O14" i="24"/>
  <c r="P14" i="24"/>
  <c r="R14" i="24"/>
  <c r="S14" i="24"/>
  <c r="U14" i="24"/>
  <c r="V14" i="24"/>
  <c r="X14" i="24"/>
  <c r="Y14" i="24"/>
  <c r="AA14" i="24"/>
  <c r="AB14" i="24"/>
  <c r="C15" i="24"/>
  <c r="F15" i="24"/>
  <c r="I15" i="24"/>
  <c r="L15" i="24"/>
  <c r="O15" i="24"/>
  <c r="R15" i="24"/>
  <c r="U15" i="24"/>
  <c r="X15" i="24"/>
  <c r="AA15" i="24"/>
  <c r="C10" i="24"/>
  <c r="C16" i="24" s="1"/>
  <c r="D10" i="24"/>
  <c r="E22" i="24" s="1"/>
  <c r="E10" i="24"/>
  <c r="E14" i="24" s="1"/>
  <c r="F10" i="24"/>
  <c r="F16" i="24" s="1"/>
  <c r="G10" i="24"/>
  <c r="H22" i="24" s="1"/>
  <c r="H10" i="24"/>
  <c r="H14" i="24" s="1"/>
  <c r="I10" i="24"/>
  <c r="I16" i="24" s="1"/>
  <c r="J10" i="24"/>
  <c r="K22" i="24" s="1"/>
  <c r="K10" i="24"/>
  <c r="K14" i="24" s="1"/>
  <c r="L10" i="24"/>
  <c r="L16" i="24" s="1"/>
  <c r="M10" i="24"/>
  <c r="N22" i="24" s="1"/>
  <c r="N10" i="24"/>
  <c r="N14" i="24" s="1"/>
  <c r="O10" i="24"/>
  <c r="O16" i="24" s="1"/>
  <c r="P10" i="24"/>
  <c r="Q22" i="24" s="1"/>
  <c r="Q10" i="24"/>
  <c r="Q14" i="24" s="1"/>
  <c r="R10" i="24"/>
  <c r="R16" i="24" s="1"/>
  <c r="S10" i="24"/>
  <c r="T22" i="24" s="1"/>
  <c r="T10" i="24"/>
  <c r="T14" i="24" s="1"/>
  <c r="U10" i="24"/>
  <c r="U16" i="24" s="1"/>
  <c r="V10" i="24"/>
  <c r="W22" i="24" s="1"/>
  <c r="W10" i="24"/>
  <c r="W14" i="24" s="1"/>
  <c r="X10" i="24"/>
  <c r="X16" i="24" s="1"/>
  <c r="Y10" i="24"/>
  <c r="Z22" i="24" s="1"/>
  <c r="Z10" i="24"/>
  <c r="Z14" i="24" s="1"/>
  <c r="AA10" i="24"/>
  <c r="AA16" i="24" s="1"/>
  <c r="AB10" i="24"/>
  <c r="AC22" i="24" s="1"/>
  <c r="AC10" i="24"/>
  <c r="C10" i="53"/>
  <c r="D10" i="53"/>
  <c r="E10" i="53"/>
  <c r="F10" i="53"/>
  <c r="G10" i="53"/>
  <c r="H10" i="53"/>
  <c r="I10" i="53"/>
  <c r="J10" i="53"/>
  <c r="K10" i="53"/>
  <c r="L10" i="53"/>
  <c r="M10" i="53"/>
  <c r="N10" i="53"/>
  <c r="O10" i="53"/>
  <c r="P10" i="53"/>
  <c r="Q10" i="53"/>
  <c r="R10" i="53"/>
  <c r="S10" i="53"/>
  <c r="T10" i="53"/>
  <c r="U10" i="53"/>
  <c r="V10" i="53"/>
  <c r="W10" i="53"/>
  <c r="X10" i="53"/>
  <c r="Y10" i="53"/>
  <c r="Z10" i="53"/>
  <c r="AA10" i="53"/>
  <c r="AB10" i="53"/>
  <c r="AC10" i="53"/>
  <c r="B10" i="53"/>
  <c r="AC60" i="1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AB71" i="8"/>
  <c r="AC71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S73" i="8"/>
  <c r="T73" i="8"/>
  <c r="U73" i="8"/>
  <c r="V73" i="8"/>
  <c r="W73" i="8"/>
  <c r="X73" i="8"/>
  <c r="Y73" i="8"/>
  <c r="Z73" i="8"/>
  <c r="AA73" i="8"/>
  <c r="AB73" i="8"/>
  <c r="AC73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S74" i="8"/>
  <c r="T74" i="8"/>
  <c r="U74" i="8"/>
  <c r="V74" i="8"/>
  <c r="W74" i="8"/>
  <c r="X74" i="8"/>
  <c r="Y74" i="8"/>
  <c r="Z74" i="8"/>
  <c r="AA74" i="8"/>
  <c r="AB74" i="8"/>
  <c r="AC74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S75" i="8"/>
  <c r="T75" i="8"/>
  <c r="U75" i="8"/>
  <c r="V75" i="8"/>
  <c r="W75" i="8"/>
  <c r="X75" i="8"/>
  <c r="Y75" i="8"/>
  <c r="Z75" i="8"/>
  <c r="AA75" i="8"/>
  <c r="AB75" i="8"/>
  <c r="AC75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Z76" i="8"/>
  <c r="AA76" i="8"/>
  <c r="AB76" i="8"/>
  <c r="AC76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S77" i="8"/>
  <c r="T77" i="8"/>
  <c r="U77" i="8"/>
  <c r="V77" i="8"/>
  <c r="W77" i="8"/>
  <c r="X77" i="8"/>
  <c r="Y77" i="8"/>
  <c r="Z77" i="8"/>
  <c r="AA77" i="8"/>
  <c r="AB77" i="8"/>
  <c r="AC77" i="8"/>
  <c r="D78" i="8"/>
  <c r="E78" i="8"/>
  <c r="F78" i="8"/>
  <c r="G78" i="8"/>
  <c r="H78" i="8"/>
  <c r="I78" i="8"/>
  <c r="J78" i="8"/>
  <c r="K78" i="8"/>
  <c r="L78" i="8"/>
  <c r="M78" i="8"/>
  <c r="N78" i="8"/>
  <c r="O78" i="8"/>
  <c r="S78" i="8"/>
  <c r="T78" i="8"/>
  <c r="U78" i="8"/>
  <c r="V78" i="8"/>
  <c r="W78" i="8"/>
  <c r="X78" i="8"/>
  <c r="Y78" i="8"/>
  <c r="Z78" i="8"/>
  <c r="AA78" i="8"/>
  <c r="AB78" i="8"/>
  <c r="AC78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S79" i="8"/>
  <c r="T79" i="8"/>
  <c r="U79" i="8"/>
  <c r="V79" i="8"/>
  <c r="W79" i="8"/>
  <c r="X79" i="8"/>
  <c r="Y79" i="8"/>
  <c r="Z79" i="8"/>
  <c r="AA79" i="8"/>
  <c r="AB79" i="8"/>
  <c r="AC79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S80" i="8"/>
  <c r="T80" i="8"/>
  <c r="U80" i="8"/>
  <c r="V80" i="8"/>
  <c r="W80" i="8"/>
  <c r="X80" i="8"/>
  <c r="Y80" i="8"/>
  <c r="Z80" i="8"/>
  <c r="AA80" i="8"/>
  <c r="AB80" i="8"/>
  <c r="AC80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S81" i="8"/>
  <c r="T81" i="8"/>
  <c r="U81" i="8"/>
  <c r="V81" i="8"/>
  <c r="W81" i="8"/>
  <c r="X81" i="8"/>
  <c r="Y81" i="8"/>
  <c r="Z81" i="8"/>
  <c r="AA81" i="8"/>
  <c r="AB81" i="8"/>
  <c r="AC81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S82" i="8"/>
  <c r="T82" i="8"/>
  <c r="U82" i="8"/>
  <c r="V82" i="8"/>
  <c r="W82" i="8"/>
  <c r="X82" i="8"/>
  <c r="Y82" i="8"/>
  <c r="Z82" i="8"/>
  <c r="AA82" i="8"/>
  <c r="AB82" i="8"/>
  <c r="AC82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S83" i="8"/>
  <c r="T83" i="8"/>
  <c r="U83" i="8"/>
  <c r="V83" i="8"/>
  <c r="W83" i="8"/>
  <c r="X83" i="8"/>
  <c r="Y83" i="8"/>
  <c r="Z83" i="8"/>
  <c r="AA83" i="8"/>
  <c r="AB83" i="8"/>
  <c r="AC83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S84" i="8"/>
  <c r="T84" i="8"/>
  <c r="U84" i="8"/>
  <c r="V84" i="8"/>
  <c r="W84" i="8"/>
  <c r="X84" i="8"/>
  <c r="Y84" i="8"/>
  <c r="Z84" i="8"/>
  <c r="AA84" i="8"/>
  <c r="AB84" i="8"/>
  <c r="AC84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S85" i="8"/>
  <c r="T85" i="8"/>
  <c r="U85" i="8"/>
  <c r="V85" i="8"/>
  <c r="W85" i="8"/>
  <c r="X85" i="8"/>
  <c r="Y85" i="8"/>
  <c r="Z85" i="8"/>
  <c r="AA85" i="8"/>
  <c r="AB85" i="8"/>
  <c r="AC85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S86" i="8"/>
  <c r="T86" i="8"/>
  <c r="U86" i="8"/>
  <c r="V86" i="8"/>
  <c r="W86" i="8"/>
  <c r="X86" i="8"/>
  <c r="Y86" i="8"/>
  <c r="Z86" i="8"/>
  <c r="AA86" i="8"/>
  <c r="AB86" i="8"/>
  <c r="AC86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Z87" i="8"/>
  <c r="AA87" i="8"/>
  <c r="AB87" i="8"/>
  <c r="AC87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Z88" i="8"/>
  <c r="AA88" i="8"/>
  <c r="AB88" i="8"/>
  <c r="AC88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S89" i="8"/>
  <c r="T89" i="8"/>
  <c r="U89" i="8"/>
  <c r="V89" i="8"/>
  <c r="W89" i="8"/>
  <c r="X89" i="8"/>
  <c r="Y89" i="8"/>
  <c r="Z89" i="8"/>
  <c r="AA89" i="8"/>
  <c r="AB89" i="8"/>
  <c r="AC89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Z90" i="8"/>
  <c r="AA90" i="8"/>
  <c r="AB90" i="8"/>
  <c r="AC90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S91" i="8"/>
  <c r="T91" i="8"/>
  <c r="U91" i="8"/>
  <c r="V91" i="8"/>
  <c r="W91" i="8"/>
  <c r="X91" i="8"/>
  <c r="Y91" i="8"/>
  <c r="Z91" i="8"/>
  <c r="AA91" i="8"/>
  <c r="AB91" i="8"/>
  <c r="AC91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Z92" i="8"/>
  <c r="AA92" i="8"/>
  <c r="AB92" i="8"/>
  <c r="AC92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Z93" i="8"/>
  <c r="AA93" i="8"/>
  <c r="AB93" i="8"/>
  <c r="AC93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S94" i="8"/>
  <c r="T94" i="8"/>
  <c r="U94" i="8"/>
  <c r="V94" i="8"/>
  <c r="W94" i="8"/>
  <c r="X94" i="8"/>
  <c r="Y94" i="8"/>
  <c r="Z94" i="8"/>
  <c r="AA94" i="8"/>
  <c r="AB94" i="8"/>
  <c r="AC94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S95" i="8"/>
  <c r="T95" i="8"/>
  <c r="U95" i="8"/>
  <c r="V95" i="8"/>
  <c r="W95" i="8"/>
  <c r="X95" i="8"/>
  <c r="Y95" i="8"/>
  <c r="Z95" i="8"/>
  <c r="AA95" i="8"/>
  <c r="AB95" i="8"/>
  <c r="AC95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Z98" i="8"/>
  <c r="AA98" i="8"/>
  <c r="AB98" i="8"/>
  <c r="AC98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8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R42" i="8"/>
  <c r="S42" i="8"/>
  <c r="T42" i="8"/>
  <c r="U42" i="8"/>
  <c r="V42" i="8"/>
  <c r="W42" i="8"/>
  <c r="X42" i="8"/>
  <c r="Y42" i="8"/>
  <c r="Z42" i="8"/>
  <c r="AA42" i="8"/>
  <c r="AB42" i="8"/>
  <c r="AC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R43" i="8"/>
  <c r="S43" i="8"/>
  <c r="T43" i="8"/>
  <c r="U43" i="8"/>
  <c r="V43" i="8"/>
  <c r="W43" i="8"/>
  <c r="X43" i="8"/>
  <c r="Y43" i="8"/>
  <c r="Z43" i="8"/>
  <c r="AA43" i="8"/>
  <c r="AB43" i="8"/>
  <c r="AC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R44" i="8"/>
  <c r="S44" i="8"/>
  <c r="T44" i="8"/>
  <c r="U44" i="8"/>
  <c r="V44" i="8"/>
  <c r="W44" i="8"/>
  <c r="X44" i="8"/>
  <c r="Y44" i="8"/>
  <c r="Z44" i="8"/>
  <c r="AA44" i="8"/>
  <c r="AB44" i="8"/>
  <c r="AC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R46" i="8"/>
  <c r="S46" i="8"/>
  <c r="T46" i="8"/>
  <c r="U46" i="8"/>
  <c r="V46" i="8"/>
  <c r="W46" i="8"/>
  <c r="X46" i="8"/>
  <c r="Y46" i="8"/>
  <c r="Z46" i="8"/>
  <c r="AA46" i="8"/>
  <c r="AB46" i="8"/>
  <c r="AC46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R47" i="8"/>
  <c r="S47" i="8"/>
  <c r="T47" i="8"/>
  <c r="U47" i="8"/>
  <c r="V47" i="8"/>
  <c r="W47" i="8"/>
  <c r="X47" i="8"/>
  <c r="Y47" i="8"/>
  <c r="Z47" i="8"/>
  <c r="AA47" i="8"/>
  <c r="AB47" i="8"/>
  <c r="AC47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R48" i="8"/>
  <c r="S48" i="8"/>
  <c r="T48" i="8"/>
  <c r="U48" i="8"/>
  <c r="V48" i="8"/>
  <c r="W48" i="8"/>
  <c r="X48" i="8"/>
  <c r="Y48" i="8"/>
  <c r="Z48" i="8"/>
  <c r="AA48" i="8"/>
  <c r="AB48" i="8"/>
  <c r="AC48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R49" i="8"/>
  <c r="S49" i="8"/>
  <c r="T49" i="8"/>
  <c r="U49" i="8"/>
  <c r="V49" i="8"/>
  <c r="W49" i="8"/>
  <c r="X49" i="8"/>
  <c r="Y49" i="8"/>
  <c r="Z49" i="8"/>
  <c r="AA49" i="8"/>
  <c r="AB49" i="8"/>
  <c r="AC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R50" i="8"/>
  <c r="S50" i="8"/>
  <c r="T50" i="8"/>
  <c r="U50" i="8"/>
  <c r="V50" i="8"/>
  <c r="W50" i="8"/>
  <c r="X50" i="8"/>
  <c r="Y50" i="8"/>
  <c r="Z50" i="8"/>
  <c r="AA50" i="8"/>
  <c r="AB50" i="8"/>
  <c r="AC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R51" i="8"/>
  <c r="S51" i="8"/>
  <c r="T51" i="8"/>
  <c r="U51" i="8"/>
  <c r="V51" i="8"/>
  <c r="W51" i="8"/>
  <c r="X51" i="8"/>
  <c r="Y51" i="8"/>
  <c r="Z51" i="8"/>
  <c r="AA51" i="8"/>
  <c r="AB51" i="8"/>
  <c r="AC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R52" i="8"/>
  <c r="S52" i="8"/>
  <c r="T52" i="8"/>
  <c r="U52" i="8"/>
  <c r="V52" i="8"/>
  <c r="W52" i="8"/>
  <c r="X52" i="8"/>
  <c r="Y52" i="8"/>
  <c r="Z52" i="8"/>
  <c r="AA52" i="8"/>
  <c r="AB52" i="8"/>
  <c r="AC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R53" i="8"/>
  <c r="S53" i="8"/>
  <c r="T53" i="8"/>
  <c r="U53" i="8"/>
  <c r="V53" i="8"/>
  <c r="W53" i="8"/>
  <c r="X53" i="8"/>
  <c r="Y53" i="8"/>
  <c r="Z53" i="8"/>
  <c r="AA53" i="8"/>
  <c r="AB53" i="8"/>
  <c r="AC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R54" i="8"/>
  <c r="S54" i="8"/>
  <c r="T54" i="8"/>
  <c r="U54" i="8"/>
  <c r="V54" i="8"/>
  <c r="W54" i="8"/>
  <c r="X54" i="8"/>
  <c r="Y54" i="8"/>
  <c r="Z54" i="8"/>
  <c r="AA54" i="8"/>
  <c r="AB54" i="8"/>
  <c r="AC5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R55" i="8"/>
  <c r="S55" i="8"/>
  <c r="T55" i="8"/>
  <c r="U55" i="8"/>
  <c r="V55" i="8"/>
  <c r="W55" i="8"/>
  <c r="X55" i="8"/>
  <c r="Y55" i="8"/>
  <c r="Z55" i="8"/>
  <c r="AA55" i="8"/>
  <c r="AB55" i="8"/>
  <c r="AC55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R58" i="8"/>
  <c r="S58" i="8"/>
  <c r="T58" i="8"/>
  <c r="U58" i="8"/>
  <c r="V58" i="8"/>
  <c r="W58" i="8"/>
  <c r="X58" i="8"/>
  <c r="Y58" i="8"/>
  <c r="Z58" i="8"/>
  <c r="AA58" i="8"/>
  <c r="AB58" i="8"/>
  <c r="AC58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R60" i="8"/>
  <c r="S60" i="8"/>
  <c r="T60" i="8"/>
  <c r="U60" i="8"/>
  <c r="V60" i="8"/>
  <c r="W60" i="8"/>
  <c r="X60" i="8"/>
  <c r="Y60" i="8"/>
  <c r="Z60" i="8"/>
  <c r="AA60" i="8"/>
  <c r="AB60" i="8"/>
  <c r="AC60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R63" i="8"/>
  <c r="S63" i="8"/>
  <c r="T63" i="8"/>
  <c r="U63" i="8"/>
  <c r="V63" i="8"/>
  <c r="W63" i="8"/>
  <c r="X63" i="8"/>
  <c r="Y63" i="8"/>
  <c r="Z63" i="8"/>
  <c r="AA63" i="8"/>
  <c r="AB63" i="8"/>
  <c r="AC63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R64" i="8"/>
  <c r="S64" i="8"/>
  <c r="T64" i="8"/>
  <c r="U64" i="8"/>
  <c r="V64" i="8"/>
  <c r="W64" i="8"/>
  <c r="X64" i="8"/>
  <c r="Y64" i="8"/>
  <c r="Z64" i="8"/>
  <c r="AA64" i="8"/>
  <c r="AB64" i="8"/>
  <c r="AC64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7" i="8"/>
  <c r="E51" i="35"/>
  <c r="F51" i="35"/>
  <c r="G51" i="35"/>
  <c r="H51" i="35"/>
  <c r="I51" i="35"/>
  <c r="J51" i="35"/>
  <c r="K51" i="35"/>
  <c r="L51" i="35"/>
  <c r="M51" i="35"/>
  <c r="N51" i="35"/>
  <c r="O51" i="35"/>
  <c r="P51" i="35"/>
  <c r="Q51" i="35"/>
  <c r="R51" i="35"/>
  <c r="S51" i="35"/>
  <c r="T51" i="35"/>
  <c r="U51" i="35"/>
  <c r="V51" i="35"/>
  <c r="W51" i="35"/>
  <c r="X51" i="35"/>
  <c r="Y51" i="35"/>
  <c r="Z51" i="35"/>
  <c r="AA51" i="35"/>
  <c r="AB51" i="35"/>
  <c r="AC51" i="35"/>
  <c r="AD51" i="35"/>
  <c r="E52" i="35"/>
  <c r="F52" i="35"/>
  <c r="G52" i="35"/>
  <c r="H52" i="35"/>
  <c r="I52" i="35"/>
  <c r="J52" i="35"/>
  <c r="K52" i="35"/>
  <c r="L52" i="35"/>
  <c r="M52" i="35"/>
  <c r="N52" i="35"/>
  <c r="O52" i="35"/>
  <c r="P52" i="35"/>
  <c r="Q52" i="35"/>
  <c r="R52" i="35"/>
  <c r="S52" i="35"/>
  <c r="T52" i="35"/>
  <c r="U52" i="35"/>
  <c r="V52" i="35"/>
  <c r="W52" i="35"/>
  <c r="X52" i="35"/>
  <c r="Y52" i="35"/>
  <c r="Z52" i="35"/>
  <c r="AA52" i="35"/>
  <c r="AB52" i="35"/>
  <c r="AC52" i="35"/>
  <c r="AD52" i="35"/>
  <c r="E53" i="35"/>
  <c r="F53" i="35"/>
  <c r="G53" i="35"/>
  <c r="H53" i="35"/>
  <c r="I53" i="35"/>
  <c r="J53" i="35"/>
  <c r="K53" i="35"/>
  <c r="L53" i="35"/>
  <c r="M53" i="35"/>
  <c r="N53" i="35"/>
  <c r="O53" i="35"/>
  <c r="P53" i="35"/>
  <c r="Q53" i="35"/>
  <c r="R53" i="35"/>
  <c r="S53" i="35"/>
  <c r="T53" i="35"/>
  <c r="U53" i="35"/>
  <c r="V53" i="35"/>
  <c r="W53" i="35"/>
  <c r="X53" i="35"/>
  <c r="Y53" i="35"/>
  <c r="Z53" i="35"/>
  <c r="AA53" i="35"/>
  <c r="AB53" i="35"/>
  <c r="AC53" i="35"/>
  <c r="AD53" i="35"/>
  <c r="E54" i="35"/>
  <c r="F54" i="35"/>
  <c r="G54" i="35"/>
  <c r="H54" i="35"/>
  <c r="I54" i="35"/>
  <c r="J54" i="35"/>
  <c r="K54" i="35"/>
  <c r="L54" i="35"/>
  <c r="M54" i="35"/>
  <c r="N54" i="35"/>
  <c r="O54" i="35"/>
  <c r="P54" i="35"/>
  <c r="Q54" i="35"/>
  <c r="R54" i="35"/>
  <c r="S54" i="35"/>
  <c r="T54" i="35"/>
  <c r="U54" i="35"/>
  <c r="V54" i="35"/>
  <c r="W54" i="35"/>
  <c r="X54" i="35"/>
  <c r="Y54" i="35"/>
  <c r="Z54" i="35"/>
  <c r="AA54" i="35"/>
  <c r="AB54" i="35"/>
  <c r="AC54" i="35"/>
  <c r="AD54" i="35"/>
  <c r="E55" i="35"/>
  <c r="F55" i="35"/>
  <c r="G55" i="35"/>
  <c r="H55" i="35"/>
  <c r="I55" i="35"/>
  <c r="J55" i="35"/>
  <c r="K55" i="35"/>
  <c r="L55" i="35"/>
  <c r="M55" i="35"/>
  <c r="N55" i="35"/>
  <c r="O55" i="35"/>
  <c r="P55" i="35"/>
  <c r="Q55" i="35"/>
  <c r="R55" i="35"/>
  <c r="S55" i="35"/>
  <c r="T55" i="35"/>
  <c r="U55" i="35"/>
  <c r="V55" i="35"/>
  <c r="W55" i="35"/>
  <c r="X55" i="35"/>
  <c r="Y55" i="35"/>
  <c r="Z55" i="35"/>
  <c r="AA55" i="35"/>
  <c r="AB55" i="35"/>
  <c r="AC55" i="35"/>
  <c r="AD55" i="35"/>
  <c r="E56" i="35"/>
  <c r="F56" i="35"/>
  <c r="G56" i="35"/>
  <c r="H56" i="35"/>
  <c r="I56" i="35"/>
  <c r="J56" i="35"/>
  <c r="K56" i="35"/>
  <c r="L56" i="35"/>
  <c r="M56" i="35"/>
  <c r="N56" i="35"/>
  <c r="O56" i="35"/>
  <c r="P56" i="35"/>
  <c r="Q56" i="35"/>
  <c r="R56" i="35"/>
  <c r="S56" i="35"/>
  <c r="T56" i="35"/>
  <c r="U56" i="35"/>
  <c r="V56" i="35"/>
  <c r="W56" i="35"/>
  <c r="X56" i="35"/>
  <c r="Y56" i="35"/>
  <c r="Z56" i="35"/>
  <c r="AA56" i="35"/>
  <c r="AB56" i="35"/>
  <c r="AC56" i="35"/>
  <c r="AD56" i="35"/>
  <c r="E57" i="35"/>
  <c r="F57" i="35"/>
  <c r="G57" i="35"/>
  <c r="H57" i="35"/>
  <c r="I57" i="35"/>
  <c r="J57" i="35"/>
  <c r="K57" i="35"/>
  <c r="L57" i="35"/>
  <c r="M57" i="35"/>
  <c r="N57" i="35"/>
  <c r="O57" i="35"/>
  <c r="P57" i="35"/>
  <c r="Q57" i="35"/>
  <c r="R57" i="35"/>
  <c r="S57" i="35"/>
  <c r="T57" i="35"/>
  <c r="U57" i="35"/>
  <c r="V57" i="35"/>
  <c r="W57" i="35"/>
  <c r="X57" i="35"/>
  <c r="Y57" i="35"/>
  <c r="Z57" i="35"/>
  <c r="AA57" i="35"/>
  <c r="AB57" i="35"/>
  <c r="AC57" i="35"/>
  <c r="AD57" i="35"/>
  <c r="E58" i="35"/>
  <c r="F58" i="35"/>
  <c r="G58" i="35"/>
  <c r="H58" i="35"/>
  <c r="I58" i="35"/>
  <c r="J58" i="35"/>
  <c r="K58" i="35"/>
  <c r="L58" i="35"/>
  <c r="M58" i="35"/>
  <c r="N58" i="35"/>
  <c r="O58" i="35"/>
  <c r="P58" i="35"/>
  <c r="Q58" i="35"/>
  <c r="R58" i="35"/>
  <c r="S58" i="35"/>
  <c r="T58" i="35"/>
  <c r="U58" i="35"/>
  <c r="V58" i="35"/>
  <c r="W58" i="35"/>
  <c r="X58" i="35"/>
  <c r="Y58" i="35"/>
  <c r="Z58" i="35"/>
  <c r="AA58" i="35"/>
  <c r="AB58" i="35"/>
  <c r="AC58" i="35"/>
  <c r="AD58" i="35"/>
  <c r="E59" i="35"/>
  <c r="F59" i="35"/>
  <c r="G59" i="35"/>
  <c r="H59" i="35"/>
  <c r="I59" i="35"/>
  <c r="J59" i="35"/>
  <c r="K59" i="35"/>
  <c r="L59" i="35"/>
  <c r="M59" i="35"/>
  <c r="N59" i="35"/>
  <c r="O59" i="35"/>
  <c r="P59" i="35"/>
  <c r="Q59" i="35"/>
  <c r="R59" i="35"/>
  <c r="S59" i="35"/>
  <c r="T59" i="35"/>
  <c r="U59" i="35"/>
  <c r="V59" i="35"/>
  <c r="W59" i="35"/>
  <c r="X59" i="35"/>
  <c r="Y59" i="35"/>
  <c r="Z59" i="35"/>
  <c r="AA59" i="35"/>
  <c r="AB59" i="35"/>
  <c r="AC59" i="35"/>
  <c r="AD59" i="35"/>
  <c r="E60" i="35"/>
  <c r="F60" i="35"/>
  <c r="G60" i="35"/>
  <c r="H60" i="35"/>
  <c r="I60" i="35"/>
  <c r="J60" i="35"/>
  <c r="K60" i="35"/>
  <c r="L60" i="35"/>
  <c r="M60" i="35"/>
  <c r="N60" i="35"/>
  <c r="O60" i="35"/>
  <c r="P60" i="35"/>
  <c r="Q60" i="35"/>
  <c r="R60" i="35"/>
  <c r="S60" i="35"/>
  <c r="T60" i="35"/>
  <c r="U60" i="35"/>
  <c r="V60" i="35"/>
  <c r="W60" i="35"/>
  <c r="X60" i="35"/>
  <c r="Y60" i="35"/>
  <c r="Z60" i="35"/>
  <c r="AA60" i="35"/>
  <c r="AB60" i="35"/>
  <c r="AC60" i="35"/>
  <c r="AD60" i="35"/>
  <c r="E61" i="35"/>
  <c r="F61" i="35"/>
  <c r="G61" i="35"/>
  <c r="H61" i="35"/>
  <c r="I61" i="35"/>
  <c r="J61" i="35"/>
  <c r="K61" i="35"/>
  <c r="L61" i="35"/>
  <c r="M61" i="35"/>
  <c r="N61" i="35"/>
  <c r="O61" i="35"/>
  <c r="P61" i="35"/>
  <c r="Q61" i="35"/>
  <c r="R61" i="35"/>
  <c r="S61" i="35"/>
  <c r="T61" i="35"/>
  <c r="U61" i="35"/>
  <c r="V61" i="35"/>
  <c r="W61" i="35"/>
  <c r="X61" i="35"/>
  <c r="Y61" i="35"/>
  <c r="Z61" i="35"/>
  <c r="AA61" i="35"/>
  <c r="AB61" i="35"/>
  <c r="AC61" i="35"/>
  <c r="AD61" i="35"/>
  <c r="E62" i="35"/>
  <c r="F62" i="35"/>
  <c r="G62" i="35"/>
  <c r="H62" i="35"/>
  <c r="I62" i="35"/>
  <c r="J62" i="35"/>
  <c r="K62" i="35"/>
  <c r="L62" i="35"/>
  <c r="M62" i="35"/>
  <c r="N62" i="35"/>
  <c r="O62" i="35"/>
  <c r="P62" i="35"/>
  <c r="Q62" i="35"/>
  <c r="R62" i="35"/>
  <c r="S62" i="35"/>
  <c r="T62" i="35"/>
  <c r="U62" i="35"/>
  <c r="V62" i="35"/>
  <c r="W62" i="35"/>
  <c r="X62" i="35"/>
  <c r="Y62" i="35"/>
  <c r="Z62" i="35"/>
  <c r="AA62" i="35"/>
  <c r="AB62" i="35"/>
  <c r="AC62" i="35"/>
  <c r="AD62" i="35"/>
  <c r="E63" i="35"/>
  <c r="F63" i="35"/>
  <c r="G63" i="35"/>
  <c r="H63" i="35"/>
  <c r="I63" i="35"/>
  <c r="J63" i="35"/>
  <c r="K63" i="35"/>
  <c r="L63" i="35"/>
  <c r="M63" i="35"/>
  <c r="N63" i="35"/>
  <c r="O63" i="35"/>
  <c r="P63" i="35"/>
  <c r="Q63" i="35"/>
  <c r="R63" i="35"/>
  <c r="S63" i="35"/>
  <c r="T63" i="35"/>
  <c r="U63" i="35"/>
  <c r="V63" i="35"/>
  <c r="W63" i="35"/>
  <c r="X63" i="35"/>
  <c r="Y63" i="35"/>
  <c r="Z63" i="35"/>
  <c r="AA63" i="35"/>
  <c r="AB63" i="35"/>
  <c r="AC63" i="35"/>
  <c r="AD63" i="35"/>
  <c r="E64" i="35"/>
  <c r="F64" i="35"/>
  <c r="G64" i="35"/>
  <c r="H64" i="35"/>
  <c r="I64" i="35"/>
  <c r="J64" i="35"/>
  <c r="K64" i="35"/>
  <c r="L64" i="35"/>
  <c r="M64" i="35"/>
  <c r="N64" i="35"/>
  <c r="O64" i="35"/>
  <c r="P64" i="35"/>
  <c r="Q64" i="35"/>
  <c r="R64" i="35"/>
  <c r="S64" i="35"/>
  <c r="T64" i="35"/>
  <c r="U64" i="35"/>
  <c r="V64" i="35"/>
  <c r="W64" i="35"/>
  <c r="X64" i="35"/>
  <c r="Y64" i="35"/>
  <c r="Z64" i="35"/>
  <c r="AA64" i="35"/>
  <c r="AB64" i="35"/>
  <c r="AC64" i="35"/>
  <c r="AD64" i="35"/>
  <c r="E65" i="35"/>
  <c r="F65" i="35"/>
  <c r="G65" i="35"/>
  <c r="H65" i="35"/>
  <c r="I65" i="35"/>
  <c r="J65" i="35"/>
  <c r="K65" i="35"/>
  <c r="L65" i="35"/>
  <c r="M65" i="35"/>
  <c r="N65" i="35"/>
  <c r="O65" i="35"/>
  <c r="P65" i="35"/>
  <c r="Q65" i="35"/>
  <c r="R65" i="35"/>
  <c r="S65" i="35"/>
  <c r="T65" i="35"/>
  <c r="U65" i="35"/>
  <c r="V65" i="35"/>
  <c r="W65" i="35"/>
  <c r="X65" i="35"/>
  <c r="Y65" i="35"/>
  <c r="Z65" i="35"/>
  <c r="AA65" i="35"/>
  <c r="AB65" i="35"/>
  <c r="AC65" i="35"/>
  <c r="AD65" i="35"/>
  <c r="E68" i="35"/>
  <c r="F68" i="35"/>
  <c r="G68" i="35"/>
  <c r="H68" i="35"/>
  <c r="I68" i="35"/>
  <c r="J68" i="35"/>
  <c r="K68" i="35"/>
  <c r="L68" i="35"/>
  <c r="M68" i="35"/>
  <c r="N68" i="35"/>
  <c r="O68" i="35"/>
  <c r="P68" i="35"/>
  <c r="Q68" i="35"/>
  <c r="R68" i="35"/>
  <c r="S68" i="35"/>
  <c r="T68" i="35"/>
  <c r="U68" i="35"/>
  <c r="V68" i="35"/>
  <c r="W68" i="35"/>
  <c r="X68" i="35"/>
  <c r="Y68" i="35"/>
  <c r="Z68" i="35"/>
  <c r="AA68" i="35"/>
  <c r="AB68" i="35"/>
  <c r="AC68" i="35"/>
  <c r="AD68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8" i="35"/>
  <c r="AD72" i="18" l="1"/>
  <c r="AE72" i="18"/>
  <c r="AD27" i="18"/>
  <c r="AE9" i="44"/>
  <c r="AD15" i="42"/>
  <c r="AE23" i="42"/>
  <c r="AE10" i="53"/>
  <c r="AE14" i="53" s="1"/>
  <c r="AD22" i="53"/>
  <c r="AE22" i="53"/>
  <c r="AD11" i="46"/>
  <c r="AE11" i="46" s="1"/>
  <c r="AD17" i="42"/>
  <c r="AD16" i="42"/>
  <c r="AD23" i="42"/>
  <c r="AD11" i="44"/>
  <c r="AE11" i="42"/>
  <c r="AE15" i="42" s="1"/>
  <c r="AD16" i="49"/>
  <c r="AD15" i="49"/>
  <c r="AD23" i="49"/>
  <c r="AD17" i="49"/>
  <c r="AD17" i="27"/>
  <c r="AD16" i="27"/>
  <c r="AD15" i="27"/>
  <c r="AD23" i="27"/>
  <c r="AD16" i="48"/>
  <c r="AD23" i="48"/>
  <c r="AD15" i="48"/>
  <c r="AD11" i="28"/>
  <c r="AE26" i="18"/>
  <c r="AD49" i="18"/>
  <c r="AD27" i="52"/>
  <c r="AD49" i="52"/>
  <c r="AD72" i="52"/>
  <c r="AD35" i="16"/>
  <c r="AD65" i="16"/>
  <c r="AD96" i="16"/>
  <c r="AD65" i="47"/>
  <c r="AE34" i="9"/>
  <c r="AD35" i="9"/>
  <c r="AE97" i="9" s="1"/>
  <c r="AD65" i="9"/>
  <c r="AF24" i="7"/>
  <c r="AE69" i="22"/>
  <c r="AE48" i="22"/>
  <c r="AF25" i="22"/>
  <c r="AE25" i="35"/>
  <c r="AE45" i="35"/>
  <c r="AE66" i="35"/>
  <c r="AF24" i="35"/>
  <c r="AE16" i="2"/>
  <c r="AE46" i="7"/>
  <c r="AE70" i="22"/>
  <c r="AE72" i="45"/>
  <c r="AF26" i="45"/>
  <c r="AA16" i="42"/>
  <c r="X16" i="42"/>
  <c r="U16" i="42"/>
  <c r="R16" i="42"/>
  <c r="O16" i="42"/>
  <c r="L16" i="42"/>
  <c r="I16" i="42"/>
  <c r="F16" i="42"/>
  <c r="C16" i="42"/>
  <c r="AB15" i="42"/>
  <c r="Y15" i="42"/>
  <c r="V15" i="42"/>
  <c r="S15" i="42"/>
  <c r="P15" i="42"/>
  <c r="M15" i="42"/>
  <c r="J15" i="42"/>
  <c r="G15" i="42"/>
  <c r="D15" i="42"/>
  <c r="AB17" i="42"/>
  <c r="Y17" i="42"/>
  <c r="V17" i="42"/>
  <c r="S17" i="42"/>
  <c r="P17" i="42"/>
  <c r="M17" i="42"/>
  <c r="J17" i="42"/>
  <c r="G17" i="42"/>
  <c r="D17" i="42"/>
  <c r="AC16" i="42"/>
  <c r="Z16" i="42"/>
  <c r="W16" i="42"/>
  <c r="T16" i="42"/>
  <c r="Q16" i="42"/>
  <c r="N16" i="42"/>
  <c r="K16" i="42"/>
  <c r="H16" i="42"/>
  <c r="E16" i="42"/>
  <c r="AA15" i="42"/>
  <c r="X15" i="42"/>
  <c r="U15" i="42"/>
  <c r="R15" i="42"/>
  <c r="O15" i="42"/>
  <c r="L15" i="42"/>
  <c r="I15" i="42"/>
  <c r="F15" i="42"/>
  <c r="C15" i="42"/>
  <c r="AC16" i="24"/>
  <c r="Z16" i="24"/>
  <c r="W16" i="24"/>
  <c r="T16" i="24"/>
  <c r="Q16" i="24"/>
  <c r="N16" i="24"/>
  <c r="K16" i="24"/>
  <c r="H16" i="24"/>
  <c r="E16" i="24"/>
  <c r="AB16" i="24"/>
  <c r="Y16" i="24"/>
  <c r="V16" i="24"/>
  <c r="S16" i="24"/>
  <c r="P16" i="24"/>
  <c r="M16" i="24"/>
  <c r="J16" i="24"/>
  <c r="G16" i="24"/>
  <c r="D16" i="24"/>
  <c r="AC15" i="24"/>
  <c r="Z15" i="24"/>
  <c r="W15" i="24"/>
  <c r="T15" i="24"/>
  <c r="Q15" i="24"/>
  <c r="N15" i="24"/>
  <c r="K15" i="24"/>
  <c r="H15" i="24"/>
  <c r="E15" i="24"/>
  <c r="AA22" i="24"/>
  <c r="X22" i="24"/>
  <c r="U22" i="24"/>
  <c r="R22" i="24"/>
  <c r="O22" i="24"/>
  <c r="L22" i="24"/>
  <c r="I22" i="24"/>
  <c r="F22" i="24"/>
  <c r="AB15" i="24"/>
  <c r="Y15" i="24"/>
  <c r="V15" i="24"/>
  <c r="S15" i="24"/>
  <c r="P15" i="24"/>
  <c r="M15" i="24"/>
  <c r="J15" i="24"/>
  <c r="G15" i="24"/>
  <c r="D15" i="24"/>
  <c r="AC14" i="24"/>
  <c r="AE63" i="47"/>
  <c r="AE54" i="47"/>
  <c r="AE67" i="47"/>
  <c r="AE61" i="47"/>
  <c r="AE53" i="47"/>
  <c r="AE57" i="47"/>
  <c r="AE27" i="18" l="1"/>
  <c r="AE73" i="18"/>
  <c r="AD50" i="18"/>
  <c r="AE15" i="53"/>
  <c r="AE16" i="53"/>
  <c r="AF67" i="35"/>
  <c r="AF25" i="35"/>
  <c r="AE46" i="35"/>
  <c r="AD50" i="52"/>
  <c r="AE27" i="52"/>
  <c r="AD97" i="16"/>
  <c r="AD66" i="16"/>
  <c r="AE35" i="16"/>
  <c r="AD66" i="47"/>
  <c r="AD66" i="9"/>
  <c r="AD66" i="8"/>
  <c r="AF26" i="22"/>
  <c r="AE41" i="8"/>
  <c r="AE45" i="8"/>
  <c r="AE56" i="8"/>
  <c r="AE57" i="8"/>
  <c r="AE59" i="8"/>
  <c r="AE62" i="8"/>
  <c r="AE67" i="8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D66" i="7"/>
  <c r="AD67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AD68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8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8" i="7"/>
  <c r="D51" i="7"/>
  <c r="D53" i="22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F42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C45" i="7"/>
  <c r="E46" i="7"/>
  <c r="H46" i="7"/>
  <c r="K46" i="7"/>
  <c r="Q46" i="7"/>
  <c r="T46" i="7"/>
  <c r="W46" i="7"/>
  <c r="Z46" i="7"/>
  <c r="AC46" i="7"/>
  <c r="AD46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7" i="7"/>
  <c r="C30" i="7"/>
  <c r="D24" i="7"/>
  <c r="D45" i="7" s="1"/>
  <c r="E24" i="7"/>
  <c r="F24" i="7"/>
  <c r="F66" i="7" s="1"/>
  <c r="G24" i="7"/>
  <c r="G66" i="7" s="1"/>
  <c r="H24" i="7"/>
  <c r="H25" i="7" s="1"/>
  <c r="I24" i="7"/>
  <c r="I25" i="7" s="1"/>
  <c r="I46" i="7" s="1"/>
  <c r="J24" i="7"/>
  <c r="K24" i="7"/>
  <c r="K25" i="7" s="1"/>
  <c r="L24" i="7"/>
  <c r="L25" i="7" s="1"/>
  <c r="M24" i="7"/>
  <c r="N24" i="7"/>
  <c r="O24" i="7"/>
  <c r="O25" i="7" s="1"/>
  <c r="P24" i="7"/>
  <c r="Q24" i="7"/>
  <c r="Q25" i="7" s="1"/>
  <c r="R24" i="7"/>
  <c r="R25" i="7" s="1"/>
  <c r="R46" i="7" s="1"/>
  <c r="S24" i="7"/>
  <c r="S25" i="7" s="1"/>
  <c r="S46" i="7" s="1"/>
  <c r="T24" i="7"/>
  <c r="U24" i="7"/>
  <c r="U66" i="7" s="1"/>
  <c r="V24" i="7"/>
  <c r="V25" i="7" s="1"/>
  <c r="V46" i="7" s="1"/>
  <c r="W24" i="7"/>
  <c r="X24" i="7"/>
  <c r="X25" i="7" s="1"/>
  <c r="X46" i="7" s="1"/>
  <c r="Y24" i="7"/>
  <c r="Y25" i="7" s="1"/>
  <c r="Y46" i="7" s="1"/>
  <c r="Z24" i="7"/>
  <c r="Z25" i="7" s="1"/>
  <c r="AA24" i="7"/>
  <c r="AA25" i="7" s="1"/>
  <c r="AA67" i="7" s="1"/>
  <c r="AB24" i="7"/>
  <c r="AC24" i="7"/>
  <c r="AD24" i="7"/>
  <c r="AD45" i="7" s="1"/>
  <c r="D25" i="7"/>
  <c r="D46" i="7" s="1"/>
  <c r="E25" i="7"/>
  <c r="F25" i="7"/>
  <c r="F46" i="7" s="1"/>
  <c r="G25" i="7"/>
  <c r="G46" i="7" s="1"/>
  <c r="N25" i="7"/>
  <c r="T25" i="7"/>
  <c r="U25" i="7"/>
  <c r="W25" i="7"/>
  <c r="AC25" i="7"/>
  <c r="AD25" i="7"/>
  <c r="AF33" i="7"/>
  <c r="AF37" i="7"/>
  <c r="AF39" i="7"/>
  <c r="AF40" i="7"/>
  <c r="AF43" i="7"/>
  <c r="AF47" i="7"/>
  <c r="AF30" i="7"/>
  <c r="E53" i="22"/>
  <c r="F53" i="22"/>
  <c r="G53" i="22"/>
  <c r="H53" i="22"/>
  <c r="I53" i="22"/>
  <c r="J53" i="22"/>
  <c r="K53" i="22"/>
  <c r="L53" i="22"/>
  <c r="M53" i="22"/>
  <c r="N53" i="22"/>
  <c r="O53" i="22"/>
  <c r="P53" i="22"/>
  <c r="Q53" i="22"/>
  <c r="R53" i="22"/>
  <c r="S53" i="22"/>
  <c r="T53" i="22"/>
  <c r="U53" i="22"/>
  <c r="V53" i="22"/>
  <c r="W53" i="22"/>
  <c r="X53" i="22"/>
  <c r="Y53" i="22"/>
  <c r="Z53" i="22"/>
  <c r="AA53" i="22"/>
  <c r="AB53" i="22"/>
  <c r="AC53" i="22"/>
  <c r="AD53" i="22"/>
  <c r="E54" i="22"/>
  <c r="F54" i="22"/>
  <c r="G54" i="22"/>
  <c r="H54" i="22"/>
  <c r="I54" i="22"/>
  <c r="J54" i="22"/>
  <c r="K54" i="22"/>
  <c r="L54" i="22"/>
  <c r="M54" i="22"/>
  <c r="N54" i="22"/>
  <c r="O54" i="22"/>
  <c r="P54" i="22"/>
  <c r="Q54" i="22"/>
  <c r="R54" i="22"/>
  <c r="S54" i="22"/>
  <c r="T54" i="22"/>
  <c r="U54" i="22"/>
  <c r="V54" i="22"/>
  <c r="W54" i="22"/>
  <c r="X54" i="22"/>
  <c r="Y54" i="22"/>
  <c r="Z54" i="22"/>
  <c r="AA54" i="22"/>
  <c r="AB54" i="22"/>
  <c r="AC54" i="22"/>
  <c r="AD54" i="22"/>
  <c r="E55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R55" i="22"/>
  <c r="S55" i="22"/>
  <c r="T55" i="22"/>
  <c r="U55" i="22"/>
  <c r="V55" i="22"/>
  <c r="W55" i="22"/>
  <c r="X55" i="22"/>
  <c r="Y55" i="22"/>
  <c r="Z55" i="22"/>
  <c r="AA55" i="22"/>
  <c r="AB55" i="22"/>
  <c r="AC55" i="22"/>
  <c r="AD55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S56" i="22"/>
  <c r="T56" i="22"/>
  <c r="U56" i="22"/>
  <c r="V56" i="22"/>
  <c r="W56" i="22"/>
  <c r="X56" i="22"/>
  <c r="Y56" i="22"/>
  <c r="Z56" i="22"/>
  <c r="AA56" i="22"/>
  <c r="AB56" i="22"/>
  <c r="AC56" i="22"/>
  <c r="AD56" i="22"/>
  <c r="E57" i="22"/>
  <c r="F57" i="22"/>
  <c r="G57" i="22"/>
  <c r="H57" i="22"/>
  <c r="I57" i="22"/>
  <c r="J57" i="22"/>
  <c r="K57" i="22"/>
  <c r="L57" i="22"/>
  <c r="M57" i="22"/>
  <c r="N57" i="22"/>
  <c r="O57" i="22"/>
  <c r="P57" i="22"/>
  <c r="Q57" i="22"/>
  <c r="R57" i="22"/>
  <c r="S57" i="22"/>
  <c r="T57" i="22"/>
  <c r="U57" i="22"/>
  <c r="V57" i="22"/>
  <c r="W57" i="22"/>
  <c r="X57" i="22"/>
  <c r="Y57" i="22"/>
  <c r="Z57" i="22"/>
  <c r="AA57" i="22"/>
  <c r="AB57" i="22"/>
  <c r="AC57" i="22"/>
  <c r="AD57" i="22"/>
  <c r="E58" i="22"/>
  <c r="F58" i="22"/>
  <c r="G58" i="22"/>
  <c r="H58" i="22"/>
  <c r="I58" i="22"/>
  <c r="J58" i="22"/>
  <c r="K58" i="22"/>
  <c r="L58" i="22"/>
  <c r="M58" i="22"/>
  <c r="N58" i="22"/>
  <c r="O58" i="22"/>
  <c r="P58" i="22"/>
  <c r="Q58" i="22"/>
  <c r="R58" i="22"/>
  <c r="S58" i="22"/>
  <c r="T58" i="22"/>
  <c r="U58" i="22"/>
  <c r="V58" i="22"/>
  <c r="W58" i="22"/>
  <c r="X58" i="22"/>
  <c r="Y58" i="22"/>
  <c r="Z58" i="22"/>
  <c r="AA58" i="22"/>
  <c r="AB58" i="22"/>
  <c r="AC58" i="22"/>
  <c r="AD58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Q59" i="22"/>
  <c r="R59" i="22"/>
  <c r="S59" i="22"/>
  <c r="T59" i="22"/>
  <c r="U59" i="22"/>
  <c r="V59" i="22"/>
  <c r="W59" i="22"/>
  <c r="X59" i="22"/>
  <c r="Y59" i="22"/>
  <c r="Z59" i="22"/>
  <c r="AA59" i="22"/>
  <c r="AB59" i="22"/>
  <c r="AC59" i="22"/>
  <c r="AD59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Q60" i="22"/>
  <c r="R60" i="22"/>
  <c r="S60" i="22"/>
  <c r="T60" i="22"/>
  <c r="U60" i="22"/>
  <c r="V60" i="22"/>
  <c r="W60" i="22"/>
  <c r="X60" i="22"/>
  <c r="Y60" i="22"/>
  <c r="Z60" i="22"/>
  <c r="AA60" i="22"/>
  <c r="AB60" i="22"/>
  <c r="AC60" i="22"/>
  <c r="AD60" i="22"/>
  <c r="E61" i="22"/>
  <c r="F61" i="22"/>
  <c r="G61" i="22"/>
  <c r="H61" i="22"/>
  <c r="I61" i="22"/>
  <c r="J61" i="22"/>
  <c r="K61" i="22"/>
  <c r="L61" i="22"/>
  <c r="M61" i="22"/>
  <c r="N61" i="22"/>
  <c r="O61" i="22"/>
  <c r="P61" i="22"/>
  <c r="Q61" i="22"/>
  <c r="R61" i="22"/>
  <c r="S61" i="22"/>
  <c r="T61" i="22"/>
  <c r="U61" i="22"/>
  <c r="V61" i="22"/>
  <c r="W61" i="22"/>
  <c r="X61" i="22"/>
  <c r="Y61" i="22"/>
  <c r="Z61" i="22"/>
  <c r="AA61" i="22"/>
  <c r="AB61" i="22"/>
  <c r="AC61" i="22"/>
  <c r="AD61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Q63" i="22"/>
  <c r="R63" i="22"/>
  <c r="S63" i="22"/>
  <c r="T63" i="22"/>
  <c r="U63" i="22"/>
  <c r="V63" i="22"/>
  <c r="W63" i="22"/>
  <c r="X63" i="22"/>
  <c r="Y63" i="22"/>
  <c r="Z63" i="22"/>
  <c r="AA63" i="22"/>
  <c r="AB63" i="22"/>
  <c r="AC63" i="22"/>
  <c r="AD63" i="22"/>
  <c r="E64" i="22"/>
  <c r="F64" i="22"/>
  <c r="G64" i="22"/>
  <c r="H64" i="22"/>
  <c r="I64" i="22"/>
  <c r="J64" i="22"/>
  <c r="K64" i="22"/>
  <c r="L64" i="22"/>
  <c r="M64" i="22"/>
  <c r="N64" i="22"/>
  <c r="O64" i="22"/>
  <c r="P64" i="22"/>
  <c r="Q64" i="22"/>
  <c r="R64" i="22"/>
  <c r="S64" i="22"/>
  <c r="T64" i="22"/>
  <c r="U64" i="22"/>
  <c r="V64" i="22"/>
  <c r="W64" i="22"/>
  <c r="X64" i="22"/>
  <c r="Y64" i="22"/>
  <c r="Z64" i="22"/>
  <c r="AA64" i="22"/>
  <c r="AB64" i="22"/>
  <c r="AC64" i="22"/>
  <c r="AD64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E66" i="22"/>
  <c r="F66" i="22"/>
  <c r="G66" i="22"/>
  <c r="H66" i="22"/>
  <c r="I66" i="22"/>
  <c r="J66" i="22"/>
  <c r="K66" i="22"/>
  <c r="L66" i="22"/>
  <c r="M66" i="22"/>
  <c r="N66" i="22"/>
  <c r="O66" i="22"/>
  <c r="P66" i="22"/>
  <c r="Q66" i="22"/>
  <c r="R66" i="22"/>
  <c r="S66" i="22"/>
  <c r="T66" i="22"/>
  <c r="U66" i="22"/>
  <c r="V66" i="22"/>
  <c r="W66" i="22"/>
  <c r="X66" i="22"/>
  <c r="Y66" i="22"/>
  <c r="Z66" i="22"/>
  <c r="AA66" i="22"/>
  <c r="AB66" i="22"/>
  <c r="AC66" i="22"/>
  <c r="AD66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Q67" i="22"/>
  <c r="R67" i="22"/>
  <c r="S67" i="22"/>
  <c r="T67" i="22"/>
  <c r="U67" i="22"/>
  <c r="V67" i="22"/>
  <c r="W67" i="22"/>
  <c r="X67" i="22"/>
  <c r="Y67" i="22"/>
  <c r="Z67" i="22"/>
  <c r="AA67" i="22"/>
  <c r="AB67" i="22"/>
  <c r="AC67" i="22"/>
  <c r="AD67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Z68" i="22"/>
  <c r="AA68" i="22"/>
  <c r="AB68" i="22"/>
  <c r="AC68" i="22"/>
  <c r="AD68" i="22"/>
  <c r="F69" i="22"/>
  <c r="I69" i="22"/>
  <c r="L69" i="22"/>
  <c r="O69" i="22"/>
  <c r="R69" i="22"/>
  <c r="U69" i="22"/>
  <c r="X69" i="22"/>
  <c r="F70" i="22"/>
  <c r="I70" i="22"/>
  <c r="L70" i="22"/>
  <c r="O70" i="22"/>
  <c r="R70" i="22"/>
  <c r="U70" i="22"/>
  <c r="X70" i="22"/>
  <c r="E71" i="22"/>
  <c r="F71" i="22"/>
  <c r="G71" i="22"/>
  <c r="H71" i="22"/>
  <c r="I71" i="22"/>
  <c r="J71" i="22"/>
  <c r="K71" i="22"/>
  <c r="L71" i="22"/>
  <c r="M71" i="22"/>
  <c r="N71" i="22"/>
  <c r="O71" i="22"/>
  <c r="P71" i="22"/>
  <c r="Q71" i="22"/>
  <c r="R71" i="22"/>
  <c r="S71" i="22"/>
  <c r="T71" i="22"/>
  <c r="U71" i="22"/>
  <c r="V71" i="22"/>
  <c r="W71" i="22"/>
  <c r="X71" i="22"/>
  <c r="Y71" i="22"/>
  <c r="Z71" i="22"/>
  <c r="AA71" i="22"/>
  <c r="AB71" i="22"/>
  <c r="AC71" i="22"/>
  <c r="AD71" i="22"/>
  <c r="C59" i="22"/>
  <c r="D59" i="22"/>
  <c r="C60" i="22"/>
  <c r="D60" i="22"/>
  <c r="C61" i="22"/>
  <c r="D61" i="22"/>
  <c r="C62" i="22"/>
  <c r="D62" i="22"/>
  <c r="C63" i="22"/>
  <c r="D63" i="22"/>
  <c r="C64" i="22"/>
  <c r="D64" i="22"/>
  <c r="C65" i="22"/>
  <c r="D65" i="22"/>
  <c r="C66" i="22"/>
  <c r="D66" i="22"/>
  <c r="C67" i="22"/>
  <c r="D67" i="22"/>
  <c r="C68" i="22"/>
  <c r="D68" i="22"/>
  <c r="C71" i="22"/>
  <c r="D71" i="22"/>
  <c r="C56" i="22"/>
  <c r="D56" i="22"/>
  <c r="C57" i="22"/>
  <c r="D57" i="22"/>
  <c r="C58" i="22"/>
  <c r="D58" i="22"/>
  <c r="C53" i="22"/>
  <c r="C54" i="22"/>
  <c r="C55" i="22"/>
  <c r="D54" i="22"/>
  <c r="D55" i="22"/>
  <c r="D51" i="35"/>
  <c r="D31" i="22"/>
  <c r="E31" i="22"/>
  <c r="F31" i="22"/>
  <c r="G31" i="22"/>
  <c r="H31" i="22"/>
  <c r="I31" i="22"/>
  <c r="J31" i="22"/>
  <c r="K31" i="22"/>
  <c r="L31" i="22"/>
  <c r="M31" i="22"/>
  <c r="N31" i="22"/>
  <c r="O31" i="22"/>
  <c r="P31" i="22"/>
  <c r="Q31" i="22"/>
  <c r="R31" i="22"/>
  <c r="S31" i="22"/>
  <c r="T31" i="22"/>
  <c r="U31" i="22"/>
  <c r="V31" i="22"/>
  <c r="W31" i="22"/>
  <c r="X31" i="22"/>
  <c r="Y31" i="22"/>
  <c r="Z31" i="22"/>
  <c r="AA31" i="22"/>
  <c r="AB31" i="22"/>
  <c r="AC31" i="22"/>
  <c r="AD31" i="22"/>
  <c r="D32" i="22"/>
  <c r="E32" i="22"/>
  <c r="F32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S32" i="22"/>
  <c r="T32" i="22"/>
  <c r="U32" i="22"/>
  <c r="V32" i="22"/>
  <c r="W32" i="22"/>
  <c r="X32" i="22"/>
  <c r="Y32" i="22"/>
  <c r="Z32" i="22"/>
  <c r="AA32" i="22"/>
  <c r="AB32" i="22"/>
  <c r="AC32" i="22"/>
  <c r="AD32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U33" i="22"/>
  <c r="V33" i="22"/>
  <c r="W33" i="22"/>
  <c r="X33" i="22"/>
  <c r="Y33" i="22"/>
  <c r="Z33" i="22"/>
  <c r="AA33" i="22"/>
  <c r="AB33" i="22"/>
  <c r="AC33" i="22"/>
  <c r="AD33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U34" i="22"/>
  <c r="V34" i="22"/>
  <c r="W34" i="22"/>
  <c r="X34" i="22"/>
  <c r="Y34" i="22"/>
  <c r="Z34" i="22"/>
  <c r="AA34" i="22"/>
  <c r="AB34" i="22"/>
  <c r="AC34" i="22"/>
  <c r="AD34" i="22"/>
  <c r="D35" i="22"/>
  <c r="E35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R35" i="22"/>
  <c r="S35" i="22"/>
  <c r="T35" i="22"/>
  <c r="U35" i="22"/>
  <c r="V35" i="22"/>
  <c r="W35" i="22"/>
  <c r="X35" i="22"/>
  <c r="Y35" i="22"/>
  <c r="Z35" i="22"/>
  <c r="AA35" i="22"/>
  <c r="AB35" i="22"/>
  <c r="AC35" i="22"/>
  <c r="AD35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R36" i="22"/>
  <c r="S36" i="22"/>
  <c r="T36" i="22"/>
  <c r="U36" i="22"/>
  <c r="V36" i="22"/>
  <c r="W36" i="22"/>
  <c r="X36" i="22"/>
  <c r="Y36" i="22"/>
  <c r="Z36" i="22"/>
  <c r="AA36" i="22"/>
  <c r="AB36" i="22"/>
  <c r="AC36" i="22"/>
  <c r="AD36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S37" i="22"/>
  <c r="T37" i="22"/>
  <c r="U37" i="22"/>
  <c r="V37" i="22"/>
  <c r="W37" i="22"/>
  <c r="X37" i="22"/>
  <c r="Y37" i="22"/>
  <c r="Z37" i="22"/>
  <c r="AA37" i="22"/>
  <c r="AB37" i="22"/>
  <c r="AC37" i="22"/>
  <c r="AD37" i="22"/>
  <c r="D38" i="22"/>
  <c r="E38" i="22"/>
  <c r="F38" i="22"/>
  <c r="G38" i="22"/>
  <c r="H38" i="22"/>
  <c r="I38" i="22"/>
  <c r="J38" i="22"/>
  <c r="K38" i="22"/>
  <c r="L38" i="22"/>
  <c r="M38" i="22"/>
  <c r="N38" i="22"/>
  <c r="O38" i="22"/>
  <c r="P38" i="22"/>
  <c r="Q38" i="22"/>
  <c r="R38" i="22"/>
  <c r="S38" i="22"/>
  <c r="T38" i="22"/>
  <c r="U38" i="22"/>
  <c r="V38" i="22"/>
  <c r="W38" i="22"/>
  <c r="X38" i="22"/>
  <c r="Y38" i="22"/>
  <c r="Z38" i="22"/>
  <c r="AA38" i="22"/>
  <c r="AB38" i="22"/>
  <c r="AC38" i="22"/>
  <c r="AD38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S39" i="22"/>
  <c r="T39" i="22"/>
  <c r="U39" i="22"/>
  <c r="V39" i="22"/>
  <c r="W39" i="22"/>
  <c r="X39" i="22"/>
  <c r="Y39" i="22"/>
  <c r="Z39" i="22"/>
  <c r="AA39" i="22"/>
  <c r="AB39" i="22"/>
  <c r="AC39" i="22"/>
  <c r="AD39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R40" i="22"/>
  <c r="S40" i="22"/>
  <c r="T40" i="22"/>
  <c r="U40" i="22"/>
  <c r="V40" i="22"/>
  <c r="W40" i="22"/>
  <c r="X40" i="22"/>
  <c r="Y40" i="22"/>
  <c r="Z40" i="22"/>
  <c r="AA40" i="22"/>
  <c r="AB40" i="22"/>
  <c r="AC40" i="22"/>
  <c r="AD40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F41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S43" i="22"/>
  <c r="T43" i="22"/>
  <c r="U43" i="22"/>
  <c r="V43" i="22"/>
  <c r="W43" i="22"/>
  <c r="X43" i="22"/>
  <c r="Y43" i="22"/>
  <c r="Z43" i="22"/>
  <c r="AA43" i="22"/>
  <c r="AB43" i="22"/>
  <c r="AC43" i="22"/>
  <c r="AD43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S44" i="22"/>
  <c r="T44" i="22"/>
  <c r="U44" i="22"/>
  <c r="V44" i="22"/>
  <c r="W44" i="22"/>
  <c r="X44" i="22"/>
  <c r="Y44" i="22"/>
  <c r="Z44" i="22"/>
  <c r="AA44" i="22"/>
  <c r="AB44" i="22"/>
  <c r="AC44" i="22"/>
  <c r="AD44" i="22"/>
  <c r="AF44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U45" i="22"/>
  <c r="V45" i="22"/>
  <c r="W45" i="22"/>
  <c r="X45" i="22"/>
  <c r="Y45" i="22"/>
  <c r="Z45" i="22"/>
  <c r="AA45" i="22"/>
  <c r="AB45" i="22"/>
  <c r="AC45" i="22"/>
  <c r="AD45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P46" i="22"/>
  <c r="Q46" i="22"/>
  <c r="R46" i="22"/>
  <c r="S46" i="22"/>
  <c r="T46" i="22"/>
  <c r="U46" i="22"/>
  <c r="V46" i="22"/>
  <c r="W46" i="22"/>
  <c r="X46" i="22"/>
  <c r="Y46" i="22"/>
  <c r="Z46" i="22"/>
  <c r="AA46" i="22"/>
  <c r="AB46" i="22"/>
  <c r="AC46" i="22"/>
  <c r="AD46" i="22"/>
  <c r="S47" i="22"/>
  <c r="AC47" i="22"/>
  <c r="E48" i="22"/>
  <c r="H48" i="22"/>
  <c r="K48" i="22"/>
  <c r="N48" i="22"/>
  <c r="Q48" i="22"/>
  <c r="T48" i="22"/>
  <c r="W48" i="22"/>
  <c r="Z48" i="22"/>
  <c r="AC48" i="22"/>
  <c r="AD48" i="22"/>
  <c r="D49" i="22"/>
  <c r="E49" i="22"/>
  <c r="F49" i="22"/>
  <c r="G49" i="22"/>
  <c r="H49" i="22"/>
  <c r="I49" i="22"/>
  <c r="J49" i="22"/>
  <c r="K49" i="22"/>
  <c r="L49" i="22"/>
  <c r="M49" i="22"/>
  <c r="N49" i="22"/>
  <c r="O49" i="22"/>
  <c r="P49" i="22"/>
  <c r="Q49" i="22"/>
  <c r="R49" i="22"/>
  <c r="S49" i="22"/>
  <c r="T49" i="22"/>
  <c r="U49" i="22"/>
  <c r="V49" i="22"/>
  <c r="W49" i="22"/>
  <c r="X49" i="22"/>
  <c r="Y49" i="22"/>
  <c r="Z49" i="22"/>
  <c r="AA49" i="22"/>
  <c r="AB49" i="22"/>
  <c r="AC49" i="22"/>
  <c r="AD49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9" i="22"/>
  <c r="C31" i="22"/>
  <c r="D25" i="22"/>
  <c r="E25" i="22"/>
  <c r="E47" i="22" s="1"/>
  <c r="F25" i="22"/>
  <c r="F47" i="22" s="1"/>
  <c r="G25" i="22"/>
  <c r="H25" i="22"/>
  <c r="H47" i="22" s="1"/>
  <c r="I25" i="22"/>
  <c r="I26" i="22" s="1"/>
  <c r="I48" i="22" s="1"/>
  <c r="J25" i="22"/>
  <c r="K25" i="22"/>
  <c r="K26" i="22" s="1"/>
  <c r="L25" i="22"/>
  <c r="L47" i="22" s="1"/>
  <c r="M25" i="22"/>
  <c r="N25" i="22"/>
  <c r="N47" i="22" s="1"/>
  <c r="O25" i="22"/>
  <c r="O47" i="22" s="1"/>
  <c r="P25" i="22"/>
  <c r="Q25" i="22"/>
  <c r="Q26" i="22" s="1"/>
  <c r="R25" i="22"/>
  <c r="R26" i="22" s="1"/>
  <c r="R48" i="22" s="1"/>
  <c r="S25" i="22"/>
  <c r="T25" i="22"/>
  <c r="T47" i="22" s="1"/>
  <c r="U25" i="22"/>
  <c r="U47" i="22" s="1"/>
  <c r="V25" i="22"/>
  <c r="W25" i="22"/>
  <c r="W47" i="22" s="1"/>
  <c r="X25" i="22"/>
  <c r="X47" i="22" s="1"/>
  <c r="Y25" i="22"/>
  <c r="Z25" i="22"/>
  <c r="Z26" i="22" s="1"/>
  <c r="AA25" i="22"/>
  <c r="AA26" i="22" s="1"/>
  <c r="AA48" i="22" s="1"/>
  <c r="AB25" i="22"/>
  <c r="AC25" i="22"/>
  <c r="AD25" i="22"/>
  <c r="AD69" i="22" s="1"/>
  <c r="D26" i="22"/>
  <c r="E26" i="22"/>
  <c r="F26" i="22"/>
  <c r="F48" i="22" s="1"/>
  <c r="G26" i="22"/>
  <c r="H26" i="22"/>
  <c r="L26" i="22"/>
  <c r="L48" i="22" s="1"/>
  <c r="M26" i="22"/>
  <c r="N26" i="22"/>
  <c r="O26" i="22"/>
  <c r="O48" i="22" s="1"/>
  <c r="P26" i="22"/>
  <c r="T26" i="22"/>
  <c r="U26" i="22"/>
  <c r="U48" i="22" s="1"/>
  <c r="V26" i="22"/>
  <c r="W26" i="22"/>
  <c r="X26" i="22"/>
  <c r="X48" i="22" s="1"/>
  <c r="AB26" i="22"/>
  <c r="AC26" i="22"/>
  <c r="AD26" i="22"/>
  <c r="AD70" i="22" s="1"/>
  <c r="C25" i="22"/>
  <c r="AF33" i="22"/>
  <c r="AF36" i="22"/>
  <c r="AF37" i="22"/>
  <c r="AF39" i="22"/>
  <c r="AF40" i="22"/>
  <c r="AF42" i="22"/>
  <c r="AF43" i="22"/>
  <c r="AF45" i="22"/>
  <c r="AF46" i="22"/>
  <c r="AF49" i="22"/>
  <c r="AF31" i="22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8" i="35"/>
  <c r="C51" i="35"/>
  <c r="D30" i="35"/>
  <c r="E30" i="35"/>
  <c r="F30" i="35"/>
  <c r="G30" i="35"/>
  <c r="H30" i="35"/>
  <c r="I30" i="35"/>
  <c r="J30" i="35"/>
  <c r="K30" i="35"/>
  <c r="L30" i="35"/>
  <c r="M30" i="35"/>
  <c r="N30" i="35"/>
  <c r="O30" i="35"/>
  <c r="P30" i="35"/>
  <c r="Q30" i="35"/>
  <c r="R30" i="35"/>
  <c r="S30" i="35"/>
  <c r="T30" i="35"/>
  <c r="U30" i="35"/>
  <c r="V30" i="35"/>
  <c r="W30" i="35"/>
  <c r="X30" i="35"/>
  <c r="Y30" i="35"/>
  <c r="Z30" i="35"/>
  <c r="AA30" i="35"/>
  <c r="AB30" i="35"/>
  <c r="AC30" i="35"/>
  <c r="AD30" i="35"/>
  <c r="D31" i="35"/>
  <c r="E31" i="35"/>
  <c r="F31" i="35"/>
  <c r="G31" i="35"/>
  <c r="H31" i="35"/>
  <c r="I31" i="35"/>
  <c r="J31" i="35"/>
  <c r="K31" i="35"/>
  <c r="L31" i="35"/>
  <c r="M31" i="35"/>
  <c r="N31" i="35"/>
  <c r="O31" i="35"/>
  <c r="P31" i="35"/>
  <c r="Q31" i="35"/>
  <c r="R31" i="35"/>
  <c r="S31" i="35"/>
  <c r="T31" i="35"/>
  <c r="U31" i="35"/>
  <c r="V31" i="35"/>
  <c r="W31" i="35"/>
  <c r="X31" i="35"/>
  <c r="Y31" i="35"/>
  <c r="Z31" i="35"/>
  <c r="AA31" i="35"/>
  <c r="AB31" i="35"/>
  <c r="AC31" i="35"/>
  <c r="AD31" i="35"/>
  <c r="D32" i="35"/>
  <c r="E32" i="35"/>
  <c r="F32" i="35"/>
  <c r="G32" i="35"/>
  <c r="H32" i="35"/>
  <c r="I32" i="35"/>
  <c r="J32" i="35"/>
  <c r="K32" i="35"/>
  <c r="L32" i="35"/>
  <c r="M32" i="35"/>
  <c r="N32" i="35"/>
  <c r="O32" i="35"/>
  <c r="P32" i="35"/>
  <c r="Q32" i="35"/>
  <c r="R32" i="35"/>
  <c r="S32" i="35"/>
  <c r="T32" i="35"/>
  <c r="U32" i="35"/>
  <c r="V32" i="35"/>
  <c r="W32" i="35"/>
  <c r="X32" i="35"/>
  <c r="Y32" i="35"/>
  <c r="Z32" i="35"/>
  <c r="AA32" i="35"/>
  <c r="AB32" i="35"/>
  <c r="AC32" i="35"/>
  <c r="AD32" i="35"/>
  <c r="D33" i="35"/>
  <c r="E33" i="35"/>
  <c r="F33" i="35"/>
  <c r="G33" i="35"/>
  <c r="H33" i="35"/>
  <c r="I33" i="35"/>
  <c r="J33" i="35"/>
  <c r="K33" i="35"/>
  <c r="L33" i="35"/>
  <c r="M33" i="35"/>
  <c r="N33" i="35"/>
  <c r="O33" i="35"/>
  <c r="P33" i="35"/>
  <c r="Q33" i="35"/>
  <c r="R33" i="35"/>
  <c r="S33" i="35"/>
  <c r="T33" i="35"/>
  <c r="U33" i="35"/>
  <c r="V33" i="35"/>
  <c r="W33" i="35"/>
  <c r="X33" i="35"/>
  <c r="Y33" i="35"/>
  <c r="Z33" i="35"/>
  <c r="AA33" i="35"/>
  <c r="AB33" i="35"/>
  <c r="AC33" i="35"/>
  <c r="AD33" i="35"/>
  <c r="D34" i="35"/>
  <c r="E34" i="35"/>
  <c r="F34" i="35"/>
  <c r="G34" i="35"/>
  <c r="H34" i="35"/>
  <c r="I34" i="35"/>
  <c r="J34" i="35"/>
  <c r="K34" i="35"/>
  <c r="L34" i="35"/>
  <c r="M34" i="35"/>
  <c r="N34" i="35"/>
  <c r="O34" i="35"/>
  <c r="P34" i="35"/>
  <c r="Q34" i="35"/>
  <c r="R34" i="35"/>
  <c r="S34" i="35"/>
  <c r="T34" i="35"/>
  <c r="U34" i="35"/>
  <c r="V34" i="35"/>
  <c r="W34" i="35"/>
  <c r="X34" i="35"/>
  <c r="Y34" i="35"/>
  <c r="Z34" i="35"/>
  <c r="AA34" i="35"/>
  <c r="AB34" i="35"/>
  <c r="AC34" i="35"/>
  <c r="AD34" i="35"/>
  <c r="D35" i="35"/>
  <c r="E35" i="35"/>
  <c r="F35" i="35"/>
  <c r="G35" i="35"/>
  <c r="H35" i="35"/>
  <c r="I35" i="35"/>
  <c r="J35" i="35"/>
  <c r="K35" i="35"/>
  <c r="L35" i="35"/>
  <c r="M35" i="35"/>
  <c r="N35" i="35"/>
  <c r="O35" i="35"/>
  <c r="P35" i="35"/>
  <c r="Q35" i="35"/>
  <c r="R35" i="35"/>
  <c r="S35" i="35"/>
  <c r="T35" i="35"/>
  <c r="U35" i="35"/>
  <c r="V35" i="35"/>
  <c r="W35" i="35"/>
  <c r="X35" i="35"/>
  <c r="Y35" i="35"/>
  <c r="Z35" i="35"/>
  <c r="AA35" i="35"/>
  <c r="AB35" i="35"/>
  <c r="AC35" i="35"/>
  <c r="AD35" i="35"/>
  <c r="D36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R36" i="35"/>
  <c r="S36" i="35"/>
  <c r="T36" i="35"/>
  <c r="U36" i="35"/>
  <c r="V36" i="35"/>
  <c r="W36" i="35"/>
  <c r="X36" i="35"/>
  <c r="Y36" i="35"/>
  <c r="Z36" i="35"/>
  <c r="AA36" i="35"/>
  <c r="AB36" i="35"/>
  <c r="AC36" i="35"/>
  <c r="AD36" i="35"/>
  <c r="D37" i="35"/>
  <c r="E37" i="35"/>
  <c r="F37" i="35"/>
  <c r="G37" i="35"/>
  <c r="H37" i="35"/>
  <c r="I37" i="35"/>
  <c r="J37" i="35"/>
  <c r="K37" i="35"/>
  <c r="L37" i="35"/>
  <c r="M37" i="35"/>
  <c r="N37" i="35"/>
  <c r="O37" i="35"/>
  <c r="P37" i="35"/>
  <c r="Q37" i="35"/>
  <c r="R37" i="35"/>
  <c r="S37" i="35"/>
  <c r="T37" i="35"/>
  <c r="U37" i="35"/>
  <c r="V37" i="35"/>
  <c r="W37" i="35"/>
  <c r="X37" i="35"/>
  <c r="Y37" i="35"/>
  <c r="Z37" i="35"/>
  <c r="AA37" i="35"/>
  <c r="AB37" i="35"/>
  <c r="AC37" i="35"/>
  <c r="AD37" i="35"/>
  <c r="D38" i="35"/>
  <c r="E38" i="35"/>
  <c r="F38" i="35"/>
  <c r="G38" i="35"/>
  <c r="H38" i="35"/>
  <c r="I38" i="35"/>
  <c r="J38" i="35"/>
  <c r="K38" i="35"/>
  <c r="L38" i="35"/>
  <c r="M38" i="35"/>
  <c r="N38" i="35"/>
  <c r="O38" i="35"/>
  <c r="P38" i="35"/>
  <c r="Q38" i="35"/>
  <c r="R38" i="35"/>
  <c r="S38" i="35"/>
  <c r="T38" i="35"/>
  <c r="U38" i="35"/>
  <c r="V38" i="35"/>
  <c r="W38" i="35"/>
  <c r="X38" i="35"/>
  <c r="Y38" i="35"/>
  <c r="Z38" i="35"/>
  <c r="AA38" i="35"/>
  <c r="AB38" i="35"/>
  <c r="AC38" i="35"/>
  <c r="AD38" i="35"/>
  <c r="D39" i="35"/>
  <c r="E39" i="35"/>
  <c r="F39" i="35"/>
  <c r="G39" i="35"/>
  <c r="H39" i="35"/>
  <c r="I39" i="35"/>
  <c r="J39" i="35"/>
  <c r="K39" i="35"/>
  <c r="L39" i="35"/>
  <c r="M39" i="35"/>
  <c r="N39" i="35"/>
  <c r="O39" i="35"/>
  <c r="P39" i="35"/>
  <c r="Q39" i="35"/>
  <c r="R39" i="35"/>
  <c r="S39" i="35"/>
  <c r="T39" i="35"/>
  <c r="U39" i="35"/>
  <c r="V39" i="35"/>
  <c r="W39" i="35"/>
  <c r="X39" i="35"/>
  <c r="Y39" i="35"/>
  <c r="Z39" i="35"/>
  <c r="AA39" i="35"/>
  <c r="AB39" i="35"/>
  <c r="AC39" i="35"/>
  <c r="AD39" i="35"/>
  <c r="D40" i="35"/>
  <c r="E40" i="35"/>
  <c r="F40" i="35"/>
  <c r="G40" i="35"/>
  <c r="H40" i="35"/>
  <c r="I40" i="35"/>
  <c r="J40" i="35"/>
  <c r="K40" i="35"/>
  <c r="L40" i="35"/>
  <c r="M40" i="35"/>
  <c r="N40" i="35"/>
  <c r="O40" i="35"/>
  <c r="P40" i="35"/>
  <c r="Q40" i="35"/>
  <c r="R40" i="35"/>
  <c r="S40" i="35"/>
  <c r="T40" i="35"/>
  <c r="U40" i="35"/>
  <c r="V40" i="35"/>
  <c r="W40" i="35"/>
  <c r="X40" i="35"/>
  <c r="Y40" i="35"/>
  <c r="Z40" i="35"/>
  <c r="AA40" i="35"/>
  <c r="AB40" i="35"/>
  <c r="AC40" i="35"/>
  <c r="AD40" i="35"/>
  <c r="D41" i="35"/>
  <c r="E41" i="35"/>
  <c r="F41" i="35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D42" i="35"/>
  <c r="E42" i="35"/>
  <c r="F42" i="35"/>
  <c r="G42" i="35"/>
  <c r="H42" i="35"/>
  <c r="I42" i="35"/>
  <c r="J42" i="35"/>
  <c r="K42" i="35"/>
  <c r="L42" i="35"/>
  <c r="M42" i="35"/>
  <c r="N42" i="35"/>
  <c r="O42" i="35"/>
  <c r="P42" i="35"/>
  <c r="Q42" i="35"/>
  <c r="R42" i="35"/>
  <c r="S42" i="35"/>
  <c r="T42" i="35"/>
  <c r="U42" i="35"/>
  <c r="V42" i="35"/>
  <c r="W42" i="35"/>
  <c r="X42" i="35"/>
  <c r="Y42" i="35"/>
  <c r="Z42" i="35"/>
  <c r="AA42" i="35"/>
  <c r="AB42" i="35"/>
  <c r="AC42" i="35"/>
  <c r="AD42" i="35"/>
  <c r="D43" i="35"/>
  <c r="E43" i="35"/>
  <c r="F43" i="35"/>
  <c r="G43" i="35"/>
  <c r="H43" i="35"/>
  <c r="I43" i="35"/>
  <c r="J43" i="35"/>
  <c r="K43" i="35"/>
  <c r="L43" i="35"/>
  <c r="M43" i="35"/>
  <c r="N43" i="35"/>
  <c r="O43" i="35"/>
  <c r="P43" i="35"/>
  <c r="Q43" i="35"/>
  <c r="R43" i="35"/>
  <c r="S43" i="35"/>
  <c r="T43" i="35"/>
  <c r="U43" i="35"/>
  <c r="V43" i="35"/>
  <c r="W43" i="35"/>
  <c r="X43" i="35"/>
  <c r="Y43" i="35"/>
  <c r="Z43" i="35"/>
  <c r="AA43" i="35"/>
  <c r="AB43" i="35"/>
  <c r="AC43" i="35"/>
  <c r="AD43" i="35"/>
  <c r="D44" i="35"/>
  <c r="E44" i="35"/>
  <c r="F44" i="35"/>
  <c r="G44" i="35"/>
  <c r="H44" i="35"/>
  <c r="I44" i="35"/>
  <c r="J44" i="35"/>
  <c r="K44" i="35"/>
  <c r="L44" i="35"/>
  <c r="M44" i="35"/>
  <c r="N44" i="35"/>
  <c r="O44" i="35"/>
  <c r="P44" i="35"/>
  <c r="Q44" i="35"/>
  <c r="R44" i="35"/>
  <c r="S44" i="35"/>
  <c r="T44" i="35"/>
  <c r="U44" i="35"/>
  <c r="V44" i="35"/>
  <c r="W44" i="35"/>
  <c r="X44" i="35"/>
  <c r="Y44" i="35"/>
  <c r="Z44" i="35"/>
  <c r="AA44" i="35"/>
  <c r="AB44" i="35"/>
  <c r="AC44" i="35"/>
  <c r="AD44" i="35"/>
  <c r="D45" i="35"/>
  <c r="G45" i="35"/>
  <c r="J45" i="35"/>
  <c r="M45" i="35"/>
  <c r="P45" i="35"/>
  <c r="S45" i="35"/>
  <c r="V45" i="35"/>
  <c r="Z45" i="35"/>
  <c r="AB46" i="35"/>
  <c r="AC46" i="35"/>
  <c r="D47" i="35"/>
  <c r="E47" i="35"/>
  <c r="F47" i="35"/>
  <c r="G47" i="35"/>
  <c r="H47" i="35"/>
  <c r="I47" i="35"/>
  <c r="J47" i="35"/>
  <c r="K47" i="35"/>
  <c r="L47" i="35"/>
  <c r="M47" i="35"/>
  <c r="N47" i="35"/>
  <c r="O47" i="35"/>
  <c r="P47" i="35"/>
  <c r="Q47" i="35"/>
  <c r="R47" i="35"/>
  <c r="S47" i="35"/>
  <c r="T47" i="35"/>
  <c r="U47" i="35"/>
  <c r="V47" i="35"/>
  <c r="W47" i="35"/>
  <c r="X47" i="35"/>
  <c r="Y47" i="35"/>
  <c r="Z47" i="35"/>
  <c r="AA47" i="35"/>
  <c r="AB47" i="35"/>
  <c r="AC47" i="35"/>
  <c r="AD47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7" i="35"/>
  <c r="C30" i="35"/>
  <c r="D24" i="35"/>
  <c r="E24" i="35"/>
  <c r="E66" i="35" s="1"/>
  <c r="F24" i="35"/>
  <c r="F66" i="35" s="1"/>
  <c r="G24" i="35"/>
  <c r="H24" i="35"/>
  <c r="I24" i="35"/>
  <c r="J24" i="35"/>
  <c r="K24" i="35"/>
  <c r="L24" i="35"/>
  <c r="L66" i="35" s="1"/>
  <c r="M24" i="35"/>
  <c r="N24" i="35"/>
  <c r="N66" i="35" s="1"/>
  <c r="O24" i="35"/>
  <c r="O66" i="35" s="1"/>
  <c r="P24" i="35"/>
  <c r="Q24" i="35"/>
  <c r="R24" i="35"/>
  <c r="S24" i="35"/>
  <c r="T24" i="35"/>
  <c r="T66" i="35" s="1"/>
  <c r="U24" i="35"/>
  <c r="U66" i="35" s="1"/>
  <c r="V24" i="35"/>
  <c r="W24" i="35"/>
  <c r="W66" i="35" s="1"/>
  <c r="X24" i="35"/>
  <c r="Y24" i="35"/>
  <c r="Z24" i="35"/>
  <c r="AA24" i="35"/>
  <c r="AB24" i="35"/>
  <c r="AC24" i="35"/>
  <c r="AC66" i="35" s="1"/>
  <c r="D25" i="35"/>
  <c r="E25" i="35"/>
  <c r="E67" i="35" s="1"/>
  <c r="F25" i="35"/>
  <c r="F67" i="35" s="1"/>
  <c r="G25" i="35"/>
  <c r="M25" i="35"/>
  <c r="T25" i="35"/>
  <c r="V25" i="35"/>
  <c r="W25" i="35"/>
  <c r="W67" i="35" s="1"/>
  <c r="AB25" i="35"/>
  <c r="AC25" i="35"/>
  <c r="AC67" i="35" s="1"/>
  <c r="C24" i="35"/>
  <c r="C25" i="35" s="1"/>
  <c r="E55" i="45"/>
  <c r="F55" i="45"/>
  <c r="G55" i="45"/>
  <c r="H55" i="45"/>
  <c r="I55" i="45"/>
  <c r="J55" i="45"/>
  <c r="K55" i="45"/>
  <c r="L55" i="45"/>
  <c r="M55" i="45"/>
  <c r="N55" i="45"/>
  <c r="O55" i="45"/>
  <c r="P55" i="45"/>
  <c r="Q55" i="45"/>
  <c r="R55" i="45"/>
  <c r="S55" i="45"/>
  <c r="T55" i="45"/>
  <c r="U55" i="45"/>
  <c r="V55" i="45"/>
  <c r="W55" i="45"/>
  <c r="X55" i="45"/>
  <c r="Y55" i="45"/>
  <c r="Z55" i="45"/>
  <c r="AA55" i="45"/>
  <c r="AB55" i="45"/>
  <c r="AC55" i="45"/>
  <c r="AD55" i="45"/>
  <c r="E56" i="45"/>
  <c r="F56" i="45"/>
  <c r="G56" i="45"/>
  <c r="H56" i="45"/>
  <c r="I56" i="45"/>
  <c r="J56" i="45"/>
  <c r="K56" i="45"/>
  <c r="L56" i="45"/>
  <c r="M56" i="45"/>
  <c r="N56" i="45"/>
  <c r="O56" i="45"/>
  <c r="P56" i="45"/>
  <c r="Q56" i="45"/>
  <c r="R56" i="45"/>
  <c r="S56" i="45"/>
  <c r="T56" i="45"/>
  <c r="U56" i="45"/>
  <c r="V56" i="45"/>
  <c r="W56" i="45"/>
  <c r="X56" i="45"/>
  <c r="Y56" i="45"/>
  <c r="Z56" i="45"/>
  <c r="AA56" i="45"/>
  <c r="AB56" i="45"/>
  <c r="AC56" i="45"/>
  <c r="AD56" i="45"/>
  <c r="E57" i="45"/>
  <c r="F57" i="45"/>
  <c r="G57" i="45"/>
  <c r="H57" i="45"/>
  <c r="I57" i="45"/>
  <c r="J57" i="45"/>
  <c r="K57" i="45"/>
  <c r="L57" i="45"/>
  <c r="M57" i="45"/>
  <c r="N57" i="45"/>
  <c r="O57" i="45"/>
  <c r="P57" i="45"/>
  <c r="Q57" i="45"/>
  <c r="R57" i="45"/>
  <c r="S57" i="45"/>
  <c r="T57" i="45"/>
  <c r="U57" i="45"/>
  <c r="V57" i="45"/>
  <c r="W57" i="45"/>
  <c r="X57" i="45"/>
  <c r="Y57" i="45"/>
  <c r="Z57" i="45"/>
  <c r="AA57" i="45"/>
  <c r="AB57" i="45"/>
  <c r="AC57" i="45"/>
  <c r="AD57" i="45"/>
  <c r="E58" i="45"/>
  <c r="F58" i="45"/>
  <c r="G58" i="45"/>
  <c r="H58" i="45"/>
  <c r="I58" i="45"/>
  <c r="J58" i="45"/>
  <c r="K58" i="45"/>
  <c r="L58" i="45"/>
  <c r="M58" i="45"/>
  <c r="N58" i="45"/>
  <c r="O58" i="45"/>
  <c r="P58" i="45"/>
  <c r="Q58" i="45"/>
  <c r="R58" i="45"/>
  <c r="S58" i="45"/>
  <c r="T58" i="45"/>
  <c r="U58" i="45"/>
  <c r="V58" i="45"/>
  <c r="W58" i="45"/>
  <c r="X58" i="45"/>
  <c r="Y58" i="45"/>
  <c r="Z58" i="45"/>
  <c r="AA58" i="45"/>
  <c r="AB58" i="45"/>
  <c r="AC58" i="45"/>
  <c r="AD58" i="45"/>
  <c r="E59" i="45"/>
  <c r="F59" i="45"/>
  <c r="G59" i="45"/>
  <c r="H59" i="45"/>
  <c r="I59" i="45"/>
  <c r="J59" i="45"/>
  <c r="K59" i="45"/>
  <c r="L59" i="45"/>
  <c r="M59" i="45"/>
  <c r="N59" i="45"/>
  <c r="O59" i="45"/>
  <c r="P59" i="45"/>
  <c r="Q59" i="45"/>
  <c r="R59" i="45"/>
  <c r="S59" i="45"/>
  <c r="T59" i="45"/>
  <c r="U59" i="45"/>
  <c r="V59" i="45"/>
  <c r="W59" i="45"/>
  <c r="X59" i="45"/>
  <c r="Y59" i="45"/>
  <c r="Z59" i="45"/>
  <c r="AA59" i="45"/>
  <c r="AB59" i="45"/>
  <c r="AC59" i="45"/>
  <c r="AD59" i="45"/>
  <c r="E60" i="45"/>
  <c r="F60" i="45"/>
  <c r="G60" i="45"/>
  <c r="H60" i="45"/>
  <c r="I60" i="45"/>
  <c r="J60" i="45"/>
  <c r="K60" i="45"/>
  <c r="L60" i="45"/>
  <c r="M60" i="45"/>
  <c r="N60" i="45"/>
  <c r="O60" i="45"/>
  <c r="P60" i="45"/>
  <c r="Q60" i="45"/>
  <c r="R60" i="45"/>
  <c r="S60" i="45"/>
  <c r="T60" i="45"/>
  <c r="U60" i="45"/>
  <c r="V60" i="45"/>
  <c r="W60" i="45"/>
  <c r="X60" i="45"/>
  <c r="Y60" i="45"/>
  <c r="Z60" i="45"/>
  <c r="AA60" i="45"/>
  <c r="AB60" i="45"/>
  <c r="AC60" i="45"/>
  <c r="AD60" i="45"/>
  <c r="E61" i="45"/>
  <c r="F61" i="45"/>
  <c r="G61" i="45"/>
  <c r="H61" i="45"/>
  <c r="I61" i="45"/>
  <c r="J61" i="45"/>
  <c r="K61" i="45"/>
  <c r="L61" i="45"/>
  <c r="M61" i="45"/>
  <c r="N61" i="45"/>
  <c r="O61" i="45"/>
  <c r="P61" i="45"/>
  <c r="Q61" i="45"/>
  <c r="R61" i="45"/>
  <c r="S61" i="45"/>
  <c r="T61" i="45"/>
  <c r="U61" i="45"/>
  <c r="V61" i="45"/>
  <c r="W61" i="45"/>
  <c r="X61" i="45"/>
  <c r="Y61" i="45"/>
  <c r="Z61" i="45"/>
  <c r="AA61" i="45"/>
  <c r="AB61" i="45"/>
  <c r="AC61" i="45"/>
  <c r="AD61" i="45"/>
  <c r="E62" i="45"/>
  <c r="F62" i="45"/>
  <c r="G62" i="45"/>
  <c r="H62" i="45"/>
  <c r="I62" i="45"/>
  <c r="J62" i="45"/>
  <c r="K62" i="45"/>
  <c r="L62" i="45"/>
  <c r="M62" i="45"/>
  <c r="N62" i="45"/>
  <c r="O62" i="45"/>
  <c r="P62" i="45"/>
  <c r="Q62" i="45"/>
  <c r="R62" i="45"/>
  <c r="S62" i="45"/>
  <c r="T62" i="45"/>
  <c r="U62" i="45"/>
  <c r="V62" i="45"/>
  <c r="W62" i="45"/>
  <c r="X62" i="45"/>
  <c r="Y62" i="45"/>
  <c r="Z62" i="45"/>
  <c r="AA62" i="45"/>
  <c r="AB62" i="45"/>
  <c r="AC62" i="45"/>
  <c r="AD62" i="45"/>
  <c r="E63" i="45"/>
  <c r="F63" i="45"/>
  <c r="G63" i="45"/>
  <c r="H63" i="45"/>
  <c r="I63" i="45"/>
  <c r="J63" i="45"/>
  <c r="K63" i="45"/>
  <c r="L63" i="45"/>
  <c r="M63" i="45"/>
  <c r="N63" i="45"/>
  <c r="O63" i="45"/>
  <c r="P63" i="45"/>
  <c r="Q63" i="45"/>
  <c r="R63" i="45"/>
  <c r="S63" i="45"/>
  <c r="T63" i="45"/>
  <c r="U63" i="45"/>
  <c r="V63" i="45"/>
  <c r="W63" i="45"/>
  <c r="X63" i="45"/>
  <c r="Y63" i="45"/>
  <c r="Z63" i="45"/>
  <c r="AA63" i="45"/>
  <c r="AB63" i="45"/>
  <c r="AC63" i="45"/>
  <c r="AD63" i="45"/>
  <c r="E64" i="45"/>
  <c r="F64" i="45"/>
  <c r="G64" i="45"/>
  <c r="H64" i="45"/>
  <c r="I64" i="45"/>
  <c r="J64" i="45"/>
  <c r="K64" i="45"/>
  <c r="L64" i="45"/>
  <c r="M64" i="45"/>
  <c r="N64" i="45"/>
  <c r="O64" i="45"/>
  <c r="P64" i="45"/>
  <c r="Q64" i="45"/>
  <c r="R64" i="45"/>
  <c r="S64" i="45"/>
  <c r="T64" i="45"/>
  <c r="U64" i="45"/>
  <c r="V64" i="45"/>
  <c r="W64" i="45"/>
  <c r="X64" i="45"/>
  <c r="Y64" i="45"/>
  <c r="Z64" i="45"/>
  <c r="AA64" i="45"/>
  <c r="AB64" i="45"/>
  <c r="AC64" i="45"/>
  <c r="AD64" i="45"/>
  <c r="E65" i="45"/>
  <c r="F65" i="45"/>
  <c r="G65" i="45"/>
  <c r="H65" i="45"/>
  <c r="I65" i="45"/>
  <c r="J65" i="45"/>
  <c r="K65" i="45"/>
  <c r="L65" i="45"/>
  <c r="M65" i="45"/>
  <c r="N65" i="45"/>
  <c r="O65" i="45"/>
  <c r="P65" i="45"/>
  <c r="Q65" i="45"/>
  <c r="R65" i="45"/>
  <c r="S65" i="45"/>
  <c r="T65" i="45"/>
  <c r="U65" i="45"/>
  <c r="V65" i="45"/>
  <c r="W65" i="45"/>
  <c r="X65" i="45"/>
  <c r="Y65" i="45"/>
  <c r="Z65" i="45"/>
  <c r="AA65" i="45"/>
  <c r="AB65" i="45"/>
  <c r="AC65" i="45"/>
  <c r="AD65" i="45"/>
  <c r="E66" i="45"/>
  <c r="F66" i="45"/>
  <c r="G66" i="45"/>
  <c r="H66" i="45"/>
  <c r="I66" i="45"/>
  <c r="J66" i="45"/>
  <c r="K66" i="45"/>
  <c r="L66" i="45"/>
  <c r="M66" i="45"/>
  <c r="N66" i="45"/>
  <c r="O66" i="45"/>
  <c r="P66" i="45"/>
  <c r="Q66" i="45"/>
  <c r="R66" i="45"/>
  <c r="S66" i="45"/>
  <c r="T66" i="45"/>
  <c r="U66" i="45"/>
  <c r="V66" i="45"/>
  <c r="W66" i="45"/>
  <c r="X66" i="45"/>
  <c r="Y66" i="45"/>
  <c r="Z66" i="45"/>
  <c r="AA66" i="45"/>
  <c r="AB66" i="45"/>
  <c r="AC66" i="45"/>
  <c r="AD66" i="45"/>
  <c r="E67" i="45"/>
  <c r="F67" i="45"/>
  <c r="G67" i="45"/>
  <c r="H67" i="45"/>
  <c r="I67" i="45"/>
  <c r="J67" i="45"/>
  <c r="K67" i="45"/>
  <c r="L67" i="45"/>
  <c r="M67" i="45"/>
  <c r="N67" i="45"/>
  <c r="O67" i="45"/>
  <c r="P67" i="45"/>
  <c r="Q67" i="45"/>
  <c r="R67" i="45"/>
  <c r="S67" i="45"/>
  <c r="T67" i="45"/>
  <c r="U67" i="45"/>
  <c r="V67" i="45"/>
  <c r="W67" i="45"/>
  <c r="X67" i="45"/>
  <c r="Y67" i="45"/>
  <c r="Z67" i="45"/>
  <c r="AA67" i="45"/>
  <c r="AB67" i="45"/>
  <c r="AC67" i="45"/>
  <c r="AD67" i="45"/>
  <c r="E68" i="45"/>
  <c r="F68" i="45"/>
  <c r="G68" i="45"/>
  <c r="H68" i="45"/>
  <c r="I68" i="45"/>
  <c r="J68" i="45"/>
  <c r="K68" i="45"/>
  <c r="L68" i="45"/>
  <c r="M68" i="45"/>
  <c r="N68" i="45"/>
  <c r="O68" i="45"/>
  <c r="P68" i="45"/>
  <c r="Q68" i="45"/>
  <c r="R68" i="45"/>
  <c r="S68" i="45"/>
  <c r="T68" i="45"/>
  <c r="U68" i="45"/>
  <c r="V68" i="45"/>
  <c r="W68" i="45"/>
  <c r="X68" i="45"/>
  <c r="Y68" i="45"/>
  <c r="Z68" i="45"/>
  <c r="AA68" i="45"/>
  <c r="AB68" i="45"/>
  <c r="AC68" i="45"/>
  <c r="AD68" i="45"/>
  <c r="E69" i="45"/>
  <c r="F69" i="45"/>
  <c r="G69" i="45"/>
  <c r="H69" i="45"/>
  <c r="I69" i="45"/>
  <c r="J69" i="45"/>
  <c r="K69" i="45"/>
  <c r="L69" i="45"/>
  <c r="M69" i="45"/>
  <c r="N69" i="45"/>
  <c r="O69" i="45"/>
  <c r="P69" i="45"/>
  <c r="Q69" i="45"/>
  <c r="R69" i="45"/>
  <c r="S69" i="45"/>
  <c r="T69" i="45"/>
  <c r="U69" i="45"/>
  <c r="V69" i="45"/>
  <c r="W69" i="45"/>
  <c r="X69" i="45"/>
  <c r="Y69" i="45"/>
  <c r="Z69" i="45"/>
  <c r="AA69" i="45"/>
  <c r="AB69" i="45"/>
  <c r="AC69" i="45"/>
  <c r="AD69" i="45"/>
  <c r="E70" i="45"/>
  <c r="F70" i="45"/>
  <c r="G70" i="45"/>
  <c r="H70" i="45"/>
  <c r="I70" i="45"/>
  <c r="J70" i="45"/>
  <c r="K70" i="45"/>
  <c r="L70" i="45"/>
  <c r="M70" i="45"/>
  <c r="N70" i="45"/>
  <c r="O70" i="45"/>
  <c r="P70" i="45"/>
  <c r="Q70" i="45"/>
  <c r="R70" i="45"/>
  <c r="S70" i="45"/>
  <c r="T70" i="45"/>
  <c r="U70" i="45"/>
  <c r="V70" i="45"/>
  <c r="W70" i="45"/>
  <c r="X70" i="45"/>
  <c r="Y70" i="45"/>
  <c r="Z70" i="45"/>
  <c r="AA70" i="45"/>
  <c r="AB70" i="45"/>
  <c r="AC70" i="45"/>
  <c r="AD70" i="45"/>
  <c r="E71" i="45"/>
  <c r="F71" i="45"/>
  <c r="G71" i="45"/>
  <c r="H71" i="45"/>
  <c r="I71" i="45"/>
  <c r="J71" i="45"/>
  <c r="K71" i="45"/>
  <c r="L71" i="45"/>
  <c r="M71" i="45"/>
  <c r="N71" i="45"/>
  <c r="O71" i="45"/>
  <c r="P71" i="45"/>
  <c r="Q71" i="45"/>
  <c r="R71" i="45"/>
  <c r="S71" i="45"/>
  <c r="T71" i="45"/>
  <c r="U71" i="45"/>
  <c r="V71" i="45"/>
  <c r="W71" i="45"/>
  <c r="X71" i="45"/>
  <c r="Y71" i="45"/>
  <c r="Z71" i="45"/>
  <c r="AA71" i="45"/>
  <c r="AB71" i="45"/>
  <c r="AC71" i="45"/>
  <c r="AD71" i="45"/>
  <c r="J73" i="45"/>
  <c r="M73" i="45"/>
  <c r="S73" i="45"/>
  <c r="V73" i="45"/>
  <c r="Y73" i="45"/>
  <c r="E74" i="45"/>
  <c r="F74" i="45"/>
  <c r="G74" i="45"/>
  <c r="H74" i="45"/>
  <c r="I74" i="45"/>
  <c r="J74" i="45"/>
  <c r="K74" i="45"/>
  <c r="L74" i="45"/>
  <c r="M74" i="45"/>
  <c r="N74" i="45"/>
  <c r="O74" i="45"/>
  <c r="P74" i="45"/>
  <c r="Q74" i="45"/>
  <c r="R74" i="45"/>
  <c r="S74" i="45"/>
  <c r="T74" i="45"/>
  <c r="U74" i="45"/>
  <c r="V74" i="45"/>
  <c r="W74" i="45"/>
  <c r="X74" i="45"/>
  <c r="Y74" i="45"/>
  <c r="Z74" i="45"/>
  <c r="AA74" i="45"/>
  <c r="AB74" i="45"/>
  <c r="AC74" i="45"/>
  <c r="AD74" i="45"/>
  <c r="D56" i="45"/>
  <c r="D57" i="45"/>
  <c r="D58" i="45"/>
  <c r="D59" i="45"/>
  <c r="D60" i="45"/>
  <c r="D61" i="45"/>
  <c r="D62" i="45"/>
  <c r="D63" i="45"/>
  <c r="D64" i="45"/>
  <c r="D65" i="45"/>
  <c r="D66" i="45"/>
  <c r="D67" i="45"/>
  <c r="D68" i="45"/>
  <c r="D69" i="45"/>
  <c r="D70" i="45"/>
  <c r="D71" i="45"/>
  <c r="D74" i="45"/>
  <c r="D32" i="45"/>
  <c r="E32" i="45"/>
  <c r="F32" i="45"/>
  <c r="G32" i="45"/>
  <c r="H32" i="45"/>
  <c r="I32" i="45"/>
  <c r="J32" i="45"/>
  <c r="K32" i="45"/>
  <c r="L32" i="45"/>
  <c r="M32" i="45"/>
  <c r="N32" i="45"/>
  <c r="O32" i="45"/>
  <c r="P32" i="45"/>
  <c r="Q32" i="45"/>
  <c r="R32" i="45"/>
  <c r="S32" i="45"/>
  <c r="T32" i="45"/>
  <c r="U32" i="45"/>
  <c r="V32" i="45"/>
  <c r="W32" i="45"/>
  <c r="X32" i="45"/>
  <c r="Y32" i="45"/>
  <c r="Z32" i="45"/>
  <c r="AA32" i="45"/>
  <c r="AB32" i="45"/>
  <c r="AC32" i="45"/>
  <c r="D33" i="45"/>
  <c r="E33" i="45"/>
  <c r="F33" i="45"/>
  <c r="G33" i="45"/>
  <c r="H33" i="45"/>
  <c r="I33" i="45"/>
  <c r="J33" i="45"/>
  <c r="K33" i="45"/>
  <c r="L33" i="45"/>
  <c r="M33" i="45"/>
  <c r="N33" i="45"/>
  <c r="O33" i="45"/>
  <c r="P33" i="45"/>
  <c r="Q33" i="45"/>
  <c r="R33" i="45"/>
  <c r="S33" i="45"/>
  <c r="T33" i="45"/>
  <c r="U33" i="45"/>
  <c r="V33" i="45"/>
  <c r="W33" i="45"/>
  <c r="X33" i="45"/>
  <c r="Y33" i="45"/>
  <c r="Z33" i="45"/>
  <c r="AA33" i="45"/>
  <c r="AB33" i="45"/>
  <c r="AC33" i="45"/>
  <c r="D34" i="45"/>
  <c r="E34" i="45"/>
  <c r="F34" i="45"/>
  <c r="G34" i="45"/>
  <c r="H34" i="45"/>
  <c r="I34" i="45"/>
  <c r="J34" i="45"/>
  <c r="K34" i="45"/>
  <c r="L34" i="45"/>
  <c r="M34" i="45"/>
  <c r="N34" i="45"/>
  <c r="O34" i="45"/>
  <c r="P34" i="45"/>
  <c r="Q34" i="45"/>
  <c r="R34" i="45"/>
  <c r="S34" i="45"/>
  <c r="T34" i="45"/>
  <c r="U34" i="45"/>
  <c r="V34" i="45"/>
  <c r="W34" i="45"/>
  <c r="X34" i="45"/>
  <c r="Y34" i="45"/>
  <c r="Z34" i="45"/>
  <c r="AA34" i="45"/>
  <c r="AB34" i="45"/>
  <c r="AC34" i="45"/>
  <c r="AD34" i="45"/>
  <c r="D35" i="45"/>
  <c r="E35" i="45"/>
  <c r="F35" i="45"/>
  <c r="G35" i="45"/>
  <c r="H35" i="45"/>
  <c r="I35" i="45"/>
  <c r="J35" i="45"/>
  <c r="K35" i="45"/>
  <c r="L35" i="45"/>
  <c r="M35" i="45"/>
  <c r="N35" i="45"/>
  <c r="O35" i="45"/>
  <c r="P35" i="45"/>
  <c r="Q35" i="45"/>
  <c r="R35" i="45"/>
  <c r="S35" i="45"/>
  <c r="T35" i="45"/>
  <c r="U35" i="45"/>
  <c r="V35" i="45"/>
  <c r="W35" i="45"/>
  <c r="X35" i="45"/>
  <c r="Y35" i="45"/>
  <c r="Z35" i="45"/>
  <c r="AA35" i="45"/>
  <c r="AB35" i="45"/>
  <c r="AC35" i="45"/>
  <c r="AD35" i="45"/>
  <c r="D36" i="45"/>
  <c r="E36" i="45"/>
  <c r="F36" i="45"/>
  <c r="G36" i="45"/>
  <c r="H36" i="45"/>
  <c r="I36" i="45"/>
  <c r="J36" i="45"/>
  <c r="K36" i="45"/>
  <c r="L36" i="45"/>
  <c r="M36" i="45"/>
  <c r="N36" i="45"/>
  <c r="O36" i="45"/>
  <c r="P36" i="45"/>
  <c r="Q36" i="45"/>
  <c r="R36" i="45"/>
  <c r="S36" i="45"/>
  <c r="T36" i="45"/>
  <c r="U36" i="45"/>
  <c r="V36" i="45"/>
  <c r="W36" i="45"/>
  <c r="X36" i="45"/>
  <c r="Y36" i="45"/>
  <c r="Z36" i="45"/>
  <c r="AA36" i="45"/>
  <c r="AB36" i="45"/>
  <c r="AC36" i="45"/>
  <c r="AD36" i="45"/>
  <c r="D37" i="45"/>
  <c r="E37" i="45"/>
  <c r="F37" i="45"/>
  <c r="G37" i="45"/>
  <c r="H37" i="45"/>
  <c r="I37" i="45"/>
  <c r="J37" i="45"/>
  <c r="K37" i="45"/>
  <c r="L37" i="45"/>
  <c r="M37" i="45"/>
  <c r="N37" i="45"/>
  <c r="O37" i="45"/>
  <c r="P37" i="45"/>
  <c r="Q37" i="45"/>
  <c r="R37" i="45"/>
  <c r="S37" i="45"/>
  <c r="T37" i="45"/>
  <c r="U37" i="45"/>
  <c r="V37" i="45"/>
  <c r="W37" i="45"/>
  <c r="X37" i="45"/>
  <c r="Y37" i="45"/>
  <c r="Z37" i="45"/>
  <c r="AA37" i="45"/>
  <c r="AB37" i="45"/>
  <c r="AC37" i="45"/>
  <c r="AD37" i="45"/>
  <c r="D38" i="45"/>
  <c r="E38" i="45"/>
  <c r="F38" i="45"/>
  <c r="G38" i="45"/>
  <c r="H38" i="45"/>
  <c r="I38" i="45"/>
  <c r="J38" i="45"/>
  <c r="K38" i="45"/>
  <c r="L38" i="45"/>
  <c r="M38" i="45"/>
  <c r="N38" i="45"/>
  <c r="O38" i="45"/>
  <c r="P38" i="45"/>
  <c r="Q38" i="45"/>
  <c r="R38" i="45"/>
  <c r="S38" i="45"/>
  <c r="T38" i="45"/>
  <c r="U38" i="45"/>
  <c r="V38" i="45"/>
  <c r="W38" i="45"/>
  <c r="X38" i="45"/>
  <c r="Y38" i="45"/>
  <c r="Z38" i="45"/>
  <c r="AA38" i="45"/>
  <c r="AB38" i="45"/>
  <c r="AC38" i="45"/>
  <c r="AD38" i="45"/>
  <c r="D39" i="45"/>
  <c r="E39" i="45"/>
  <c r="F39" i="45"/>
  <c r="G39" i="45"/>
  <c r="H39" i="45"/>
  <c r="I39" i="45"/>
  <c r="J39" i="45"/>
  <c r="K39" i="45"/>
  <c r="L39" i="45"/>
  <c r="M39" i="45"/>
  <c r="N39" i="45"/>
  <c r="O39" i="45"/>
  <c r="P39" i="45"/>
  <c r="Q39" i="45"/>
  <c r="R39" i="45"/>
  <c r="S39" i="45"/>
  <c r="T39" i="45"/>
  <c r="U39" i="45"/>
  <c r="V39" i="45"/>
  <c r="W39" i="45"/>
  <c r="X39" i="45"/>
  <c r="Y39" i="45"/>
  <c r="Z39" i="45"/>
  <c r="AA39" i="45"/>
  <c r="AB39" i="45"/>
  <c r="AC39" i="45"/>
  <c r="AD39" i="45"/>
  <c r="D40" i="45"/>
  <c r="E40" i="45"/>
  <c r="F40" i="45"/>
  <c r="G40" i="45"/>
  <c r="H40" i="45"/>
  <c r="I40" i="45"/>
  <c r="J40" i="45"/>
  <c r="K40" i="45"/>
  <c r="L40" i="45"/>
  <c r="M40" i="45"/>
  <c r="N40" i="45"/>
  <c r="O40" i="45"/>
  <c r="P40" i="45"/>
  <c r="Q40" i="45"/>
  <c r="R40" i="45"/>
  <c r="S40" i="45"/>
  <c r="T40" i="45"/>
  <c r="U40" i="45"/>
  <c r="V40" i="45"/>
  <c r="W40" i="45"/>
  <c r="X40" i="45"/>
  <c r="Y40" i="45"/>
  <c r="Z40" i="45"/>
  <c r="AA40" i="45"/>
  <c r="AB40" i="45"/>
  <c r="AC40" i="45"/>
  <c r="AD40" i="45"/>
  <c r="D41" i="45"/>
  <c r="E41" i="45"/>
  <c r="F41" i="45"/>
  <c r="G41" i="45"/>
  <c r="H41" i="45"/>
  <c r="I41" i="45"/>
  <c r="J41" i="45"/>
  <c r="K41" i="45"/>
  <c r="L41" i="45"/>
  <c r="M41" i="45"/>
  <c r="N41" i="45"/>
  <c r="O41" i="45"/>
  <c r="P41" i="45"/>
  <c r="Q41" i="45"/>
  <c r="R41" i="45"/>
  <c r="S41" i="45"/>
  <c r="T41" i="45"/>
  <c r="U41" i="45"/>
  <c r="V41" i="45"/>
  <c r="W41" i="45"/>
  <c r="X41" i="45"/>
  <c r="Y41" i="45"/>
  <c r="Z41" i="45"/>
  <c r="AA41" i="45"/>
  <c r="AB41" i="45"/>
  <c r="AC41" i="45"/>
  <c r="AD41" i="45"/>
  <c r="D42" i="45"/>
  <c r="E42" i="45"/>
  <c r="F42" i="45"/>
  <c r="G42" i="45"/>
  <c r="H42" i="45"/>
  <c r="I42" i="45"/>
  <c r="J42" i="45"/>
  <c r="K42" i="45"/>
  <c r="L42" i="45"/>
  <c r="M42" i="45"/>
  <c r="N42" i="45"/>
  <c r="O42" i="45"/>
  <c r="P42" i="45"/>
  <c r="Q42" i="45"/>
  <c r="R42" i="45"/>
  <c r="S42" i="45"/>
  <c r="T42" i="45"/>
  <c r="U42" i="45"/>
  <c r="V42" i="45"/>
  <c r="W42" i="45"/>
  <c r="X42" i="45"/>
  <c r="Y42" i="45"/>
  <c r="Z42" i="45"/>
  <c r="AA42" i="45"/>
  <c r="AB42" i="45"/>
  <c r="AC42" i="45"/>
  <c r="AD42" i="45"/>
  <c r="D43" i="45"/>
  <c r="E43" i="45"/>
  <c r="F43" i="45"/>
  <c r="G43" i="45"/>
  <c r="H43" i="45"/>
  <c r="I43" i="45"/>
  <c r="J43" i="45"/>
  <c r="K43" i="45"/>
  <c r="L43" i="45"/>
  <c r="M43" i="45"/>
  <c r="N43" i="45"/>
  <c r="O43" i="45"/>
  <c r="P43" i="45"/>
  <c r="Q43" i="45"/>
  <c r="R43" i="45"/>
  <c r="S43" i="45"/>
  <c r="T43" i="45"/>
  <c r="U43" i="45"/>
  <c r="V43" i="45"/>
  <c r="W43" i="45"/>
  <c r="X43" i="45"/>
  <c r="Y43" i="45"/>
  <c r="Z43" i="45"/>
  <c r="AA43" i="45"/>
  <c r="AB43" i="45"/>
  <c r="AC43" i="45"/>
  <c r="AD43" i="45"/>
  <c r="D44" i="45"/>
  <c r="E44" i="45"/>
  <c r="F44" i="45"/>
  <c r="G44" i="45"/>
  <c r="H44" i="45"/>
  <c r="I44" i="45"/>
  <c r="J44" i="45"/>
  <c r="K44" i="45"/>
  <c r="L44" i="45"/>
  <c r="M44" i="45"/>
  <c r="N44" i="45"/>
  <c r="O44" i="45"/>
  <c r="P44" i="45"/>
  <c r="Q44" i="45"/>
  <c r="R44" i="45"/>
  <c r="S44" i="45"/>
  <c r="T44" i="45"/>
  <c r="U44" i="45"/>
  <c r="V44" i="45"/>
  <c r="W44" i="45"/>
  <c r="X44" i="45"/>
  <c r="Y44" i="45"/>
  <c r="Z44" i="45"/>
  <c r="AA44" i="45"/>
  <c r="AB44" i="45"/>
  <c r="AC44" i="45"/>
  <c r="AD44" i="45"/>
  <c r="D45" i="45"/>
  <c r="E45" i="45"/>
  <c r="F45" i="45"/>
  <c r="G45" i="45"/>
  <c r="H45" i="45"/>
  <c r="I45" i="45"/>
  <c r="J45" i="45"/>
  <c r="K45" i="45"/>
  <c r="L45" i="45"/>
  <c r="M45" i="45"/>
  <c r="N45" i="45"/>
  <c r="O45" i="45"/>
  <c r="P45" i="45"/>
  <c r="Q45" i="45"/>
  <c r="R45" i="45"/>
  <c r="S45" i="45"/>
  <c r="T45" i="45"/>
  <c r="U45" i="45"/>
  <c r="V45" i="45"/>
  <c r="W45" i="45"/>
  <c r="X45" i="45"/>
  <c r="Y45" i="45"/>
  <c r="Z45" i="45"/>
  <c r="AA45" i="45"/>
  <c r="AB45" i="45"/>
  <c r="AC45" i="45"/>
  <c r="AD45" i="45"/>
  <c r="D46" i="45"/>
  <c r="E46" i="45"/>
  <c r="F46" i="45"/>
  <c r="G46" i="45"/>
  <c r="H46" i="45"/>
  <c r="I46" i="45"/>
  <c r="J46" i="45"/>
  <c r="K46" i="45"/>
  <c r="L46" i="45"/>
  <c r="M46" i="45"/>
  <c r="N46" i="45"/>
  <c r="O46" i="45"/>
  <c r="P46" i="45"/>
  <c r="Q46" i="45"/>
  <c r="R46" i="45"/>
  <c r="S46" i="45"/>
  <c r="T46" i="45"/>
  <c r="U46" i="45"/>
  <c r="V46" i="45"/>
  <c r="W46" i="45"/>
  <c r="X46" i="45"/>
  <c r="Y46" i="45"/>
  <c r="Z46" i="45"/>
  <c r="AA46" i="45"/>
  <c r="AB46" i="45"/>
  <c r="AC46" i="45"/>
  <c r="AD46" i="45"/>
  <c r="D47" i="45"/>
  <c r="E47" i="45"/>
  <c r="F47" i="45"/>
  <c r="G47" i="45"/>
  <c r="H47" i="45"/>
  <c r="I47" i="45"/>
  <c r="J47" i="45"/>
  <c r="K47" i="45"/>
  <c r="L47" i="45"/>
  <c r="M47" i="45"/>
  <c r="N47" i="45"/>
  <c r="O47" i="45"/>
  <c r="P47" i="45"/>
  <c r="Q47" i="45"/>
  <c r="R47" i="45"/>
  <c r="S47" i="45"/>
  <c r="T47" i="45"/>
  <c r="U47" i="45"/>
  <c r="V47" i="45"/>
  <c r="W47" i="45"/>
  <c r="X47" i="45"/>
  <c r="Y47" i="45"/>
  <c r="Z47" i="45"/>
  <c r="AA47" i="45"/>
  <c r="AB47" i="45"/>
  <c r="AC47" i="45"/>
  <c r="AD47" i="45"/>
  <c r="D48" i="45"/>
  <c r="E48" i="45"/>
  <c r="F48" i="45"/>
  <c r="G48" i="45"/>
  <c r="H48" i="45"/>
  <c r="I48" i="45"/>
  <c r="J48" i="45"/>
  <c r="K48" i="45"/>
  <c r="L48" i="45"/>
  <c r="M48" i="45"/>
  <c r="N48" i="45"/>
  <c r="O48" i="45"/>
  <c r="P48" i="45"/>
  <c r="Q48" i="45"/>
  <c r="R48" i="45"/>
  <c r="S48" i="45"/>
  <c r="T48" i="45"/>
  <c r="U48" i="45"/>
  <c r="V48" i="45"/>
  <c r="W48" i="45"/>
  <c r="X48" i="45"/>
  <c r="Y48" i="45"/>
  <c r="Z48" i="45"/>
  <c r="AA48" i="45"/>
  <c r="AB48" i="45"/>
  <c r="AC48" i="45"/>
  <c r="AD48" i="45"/>
  <c r="I50" i="45"/>
  <c r="Y50" i="45"/>
  <c r="D51" i="45"/>
  <c r="E51" i="45"/>
  <c r="F51" i="45"/>
  <c r="G51" i="45"/>
  <c r="H51" i="45"/>
  <c r="I51" i="45"/>
  <c r="J51" i="45"/>
  <c r="K51" i="45"/>
  <c r="L51" i="45"/>
  <c r="M51" i="45"/>
  <c r="N51" i="45"/>
  <c r="O51" i="45"/>
  <c r="P51" i="45"/>
  <c r="Q51" i="45"/>
  <c r="R51" i="45"/>
  <c r="S51" i="45"/>
  <c r="T51" i="45"/>
  <c r="U51" i="45"/>
  <c r="V51" i="45"/>
  <c r="W51" i="45"/>
  <c r="X51" i="45"/>
  <c r="Y51" i="45"/>
  <c r="Z51" i="45"/>
  <c r="AA51" i="45"/>
  <c r="AB51" i="45"/>
  <c r="AC51" i="45"/>
  <c r="AD51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51" i="45"/>
  <c r="C32" i="45"/>
  <c r="D49" i="45"/>
  <c r="E27" i="45"/>
  <c r="E50" i="45" s="1"/>
  <c r="F27" i="45"/>
  <c r="F50" i="45" s="1"/>
  <c r="G26" i="45"/>
  <c r="G27" i="45" s="1"/>
  <c r="G50" i="45" s="1"/>
  <c r="H26" i="45"/>
  <c r="H27" i="45" s="1"/>
  <c r="H50" i="45" s="1"/>
  <c r="I26" i="45"/>
  <c r="I27" i="45" s="1"/>
  <c r="J26" i="45"/>
  <c r="J27" i="45" s="1"/>
  <c r="K73" i="45" s="1"/>
  <c r="K26" i="45"/>
  <c r="K27" i="45" s="1"/>
  <c r="L73" i="45" s="1"/>
  <c r="L26" i="45"/>
  <c r="L27" i="45" s="1"/>
  <c r="L50" i="45" s="1"/>
  <c r="M26" i="45"/>
  <c r="M27" i="45" s="1"/>
  <c r="M50" i="45" s="1"/>
  <c r="N26" i="45"/>
  <c r="N27" i="45" s="1"/>
  <c r="N50" i="45" s="1"/>
  <c r="O26" i="45"/>
  <c r="O27" i="45" s="1"/>
  <c r="O50" i="45" s="1"/>
  <c r="P26" i="45"/>
  <c r="P49" i="45" s="1"/>
  <c r="Q26" i="45"/>
  <c r="Q27" i="45" s="1"/>
  <c r="R73" i="45" s="1"/>
  <c r="R26" i="45"/>
  <c r="R27" i="45" s="1"/>
  <c r="R50" i="45" s="1"/>
  <c r="S26" i="45"/>
  <c r="S27" i="45" s="1"/>
  <c r="T73" i="45" s="1"/>
  <c r="T26" i="45"/>
  <c r="T27" i="45" s="1"/>
  <c r="T50" i="45" s="1"/>
  <c r="U26" i="45"/>
  <c r="U27" i="45" s="1"/>
  <c r="U50" i="45" s="1"/>
  <c r="V26" i="45"/>
  <c r="V27" i="45" s="1"/>
  <c r="V50" i="45" s="1"/>
  <c r="W26" i="45"/>
  <c r="W27" i="45" s="1"/>
  <c r="W50" i="45" s="1"/>
  <c r="X26" i="45"/>
  <c r="X49" i="45" s="1"/>
  <c r="Y26" i="45"/>
  <c r="Y27" i="45" s="1"/>
  <c r="Z73" i="45" s="1"/>
  <c r="Z26" i="45"/>
  <c r="Z27" i="45" s="1"/>
  <c r="Z50" i="45" s="1"/>
  <c r="AA26" i="45"/>
  <c r="AA27" i="45" s="1"/>
  <c r="AA50" i="45" s="1"/>
  <c r="AB49" i="45"/>
  <c r="AC49" i="45"/>
  <c r="D50" i="45"/>
  <c r="P27" i="45"/>
  <c r="P50" i="45" s="1"/>
  <c r="X27" i="45"/>
  <c r="X50" i="45" s="1"/>
  <c r="C49" i="45"/>
  <c r="G73" i="45" l="1"/>
  <c r="AE67" i="35"/>
  <c r="AD50" i="45"/>
  <c r="AE61" i="8"/>
  <c r="U46" i="7"/>
  <c r="U67" i="7"/>
  <c r="AC66" i="7"/>
  <c r="AB45" i="7"/>
  <c r="P25" i="7"/>
  <c r="P66" i="7"/>
  <c r="M25" i="7"/>
  <c r="M66" i="7"/>
  <c r="J25" i="7"/>
  <c r="J66" i="7"/>
  <c r="S45" i="7"/>
  <c r="J45" i="7"/>
  <c r="S67" i="7"/>
  <c r="Y66" i="7"/>
  <c r="AF36" i="7"/>
  <c r="AB25" i="7"/>
  <c r="T67" i="7"/>
  <c r="O46" i="7"/>
  <c r="O67" i="7"/>
  <c r="L46" i="7"/>
  <c r="L67" i="7"/>
  <c r="Y45" i="7"/>
  <c r="P45" i="7"/>
  <c r="G45" i="7"/>
  <c r="Y67" i="7"/>
  <c r="G67" i="7"/>
  <c r="V66" i="7"/>
  <c r="AF44" i="7"/>
  <c r="AF41" i="7"/>
  <c r="AF38" i="7"/>
  <c r="AF32" i="7"/>
  <c r="W67" i="7"/>
  <c r="N67" i="7"/>
  <c r="E67" i="7"/>
  <c r="Z67" i="7"/>
  <c r="W66" i="7"/>
  <c r="T66" i="7"/>
  <c r="Q67" i="7"/>
  <c r="N66" i="7"/>
  <c r="H67" i="7"/>
  <c r="E66" i="7"/>
  <c r="N46" i="7"/>
  <c r="V45" i="7"/>
  <c r="M45" i="7"/>
  <c r="V67" i="7"/>
  <c r="S66" i="7"/>
  <c r="AF35" i="7"/>
  <c r="X45" i="7"/>
  <c r="U45" i="7"/>
  <c r="R45" i="7"/>
  <c r="O45" i="7"/>
  <c r="L45" i="7"/>
  <c r="I45" i="7"/>
  <c r="F45" i="7"/>
  <c r="X67" i="7"/>
  <c r="R67" i="7"/>
  <c r="I67" i="7"/>
  <c r="F67" i="7"/>
  <c r="X66" i="7"/>
  <c r="R66" i="7"/>
  <c r="O66" i="7"/>
  <c r="L66" i="7"/>
  <c r="I66" i="7"/>
  <c r="AF34" i="7"/>
  <c r="AF31" i="7"/>
  <c r="Z45" i="7"/>
  <c r="W45" i="7"/>
  <c r="T45" i="7"/>
  <c r="Q45" i="7"/>
  <c r="N45" i="7"/>
  <c r="K45" i="7"/>
  <c r="H45" i="7"/>
  <c r="E45" i="7"/>
  <c r="Z66" i="7"/>
  <c r="Q66" i="7"/>
  <c r="K66" i="7"/>
  <c r="H66" i="7"/>
  <c r="C26" i="22"/>
  <c r="C47" i="22"/>
  <c r="C69" i="22"/>
  <c r="AB48" i="22"/>
  <c r="AC70" i="22"/>
  <c r="V70" i="22"/>
  <c r="W70" i="22"/>
  <c r="V48" i="22"/>
  <c r="P70" i="22"/>
  <c r="Q70" i="22"/>
  <c r="P48" i="22"/>
  <c r="M70" i="22"/>
  <c r="N70" i="22"/>
  <c r="M48" i="22"/>
  <c r="G70" i="22"/>
  <c r="H70" i="22"/>
  <c r="G48" i="22"/>
  <c r="E70" i="22"/>
  <c r="D48" i="22"/>
  <c r="D70" i="22"/>
  <c r="AB47" i="22"/>
  <c r="AC69" i="22"/>
  <c r="Y26" i="22"/>
  <c r="Y69" i="22"/>
  <c r="Z69" i="22"/>
  <c r="V69" i="22"/>
  <c r="W69" i="22"/>
  <c r="S26" i="22"/>
  <c r="S69" i="22"/>
  <c r="T69" i="22"/>
  <c r="P69" i="22"/>
  <c r="Q69" i="22"/>
  <c r="M69" i="22"/>
  <c r="N69" i="22"/>
  <c r="J26" i="22"/>
  <c r="J69" i="22"/>
  <c r="K69" i="22"/>
  <c r="J47" i="22"/>
  <c r="G69" i="22"/>
  <c r="H69" i="22"/>
  <c r="G47" i="22"/>
  <c r="D69" i="22"/>
  <c r="E69" i="22"/>
  <c r="D47" i="22"/>
  <c r="Y47" i="22"/>
  <c r="P47" i="22"/>
  <c r="V47" i="22"/>
  <c r="M47" i="22"/>
  <c r="R47" i="22"/>
  <c r="I47" i="22"/>
  <c r="AF38" i="22"/>
  <c r="AF35" i="22"/>
  <c r="AF32" i="22"/>
  <c r="AD47" i="22"/>
  <c r="Z47" i="22"/>
  <c r="Q47" i="22"/>
  <c r="K47" i="22"/>
  <c r="C67" i="35"/>
  <c r="C46" i="35"/>
  <c r="AD67" i="35"/>
  <c r="AD66" i="35"/>
  <c r="AA25" i="35"/>
  <c r="AA67" i="35" s="1"/>
  <c r="AA66" i="35"/>
  <c r="X25" i="35"/>
  <c r="X66" i="35"/>
  <c r="R25" i="35"/>
  <c r="R66" i="35"/>
  <c r="I25" i="35"/>
  <c r="I66" i="35"/>
  <c r="F46" i="35"/>
  <c r="AD45" i="35"/>
  <c r="O25" i="35"/>
  <c r="L25" i="35"/>
  <c r="Z25" i="35"/>
  <c r="Z66" i="35"/>
  <c r="Q25" i="35"/>
  <c r="Q66" i="35"/>
  <c r="K25" i="35"/>
  <c r="K66" i="35"/>
  <c r="H25" i="35"/>
  <c r="H66" i="35"/>
  <c r="C45" i="35"/>
  <c r="W46" i="35"/>
  <c r="T46" i="35"/>
  <c r="E46" i="35"/>
  <c r="AC45" i="35"/>
  <c r="X45" i="35"/>
  <c r="U45" i="35"/>
  <c r="R45" i="35"/>
  <c r="O45" i="35"/>
  <c r="L45" i="35"/>
  <c r="I45" i="35"/>
  <c r="F45" i="35"/>
  <c r="C66" i="35"/>
  <c r="AB67" i="35"/>
  <c r="U25" i="35"/>
  <c r="N25" i="35"/>
  <c r="G67" i="35"/>
  <c r="D67" i="35"/>
  <c r="AB66" i="35"/>
  <c r="Y25" i="35"/>
  <c r="Y67" i="35" s="1"/>
  <c r="Y66" i="35"/>
  <c r="V66" i="35"/>
  <c r="S25" i="35"/>
  <c r="S66" i="35"/>
  <c r="P25" i="35"/>
  <c r="P66" i="35"/>
  <c r="M66" i="35"/>
  <c r="J25" i="35"/>
  <c r="J66" i="35"/>
  <c r="G66" i="35"/>
  <c r="D66" i="35"/>
  <c r="AD46" i="35"/>
  <c r="V46" i="35"/>
  <c r="M46" i="35"/>
  <c r="G46" i="35"/>
  <c r="D46" i="35"/>
  <c r="AB45" i="35"/>
  <c r="W45" i="35"/>
  <c r="T45" i="35"/>
  <c r="Q45" i="35"/>
  <c r="N45" i="35"/>
  <c r="K45" i="35"/>
  <c r="H45" i="35"/>
  <c r="E45" i="35"/>
  <c r="Q50" i="45"/>
  <c r="D72" i="45"/>
  <c r="P73" i="45"/>
  <c r="AD72" i="45"/>
  <c r="X72" i="45"/>
  <c r="U72" i="45"/>
  <c r="R72" i="45"/>
  <c r="O72" i="45"/>
  <c r="L72" i="45"/>
  <c r="I72" i="45"/>
  <c r="F72" i="45"/>
  <c r="S50" i="45"/>
  <c r="K50" i="45"/>
  <c r="X73" i="45"/>
  <c r="U73" i="45"/>
  <c r="O73" i="45"/>
  <c r="I73" i="45"/>
  <c r="F73" i="45"/>
  <c r="Z72" i="45"/>
  <c r="W72" i="45"/>
  <c r="T72" i="45"/>
  <c r="Q72" i="45"/>
  <c r="N72" i="45"/>
  <c r="K72" i="45"/>
  <c r="H72" i="45"/>
  <c r="E72" i="45"/>
  <c r="J50" i="45"/>
  <c r="W73" i="45"/>
  <c r="Q73" i="45"/>
  <c r="N73" i="45"/>
  <c r="H73" i="45"/>
  <c r="E73" i="45"/>
  <c r="Y72" i="45"/>
  <c r="V72" i="45"/>
  <c r="S72" i="45"/>
  <c r="P72" i="45"/>
  <c r="M72" i="45"/>
  <c r="J72" i="45"/>
  <c r="G72" i="45"/>
  <c r="C66" i="7"/>
  <c r="C25" i="7"/>
  <c r="D66" i="7"/>
  <c r="C45" i="7"/>
  <c r="Y45" i="35"/>
  <c r="Y46" i="35"/>
  <c r="AA46" i="7"/>
  <c r="AB67" i="7"/>
  <c r="AA45" i="7"/>
  <c r="AF45" i="7"/>
  <c r="AB66" i="7"/>
  <c r="AA66" i="7"/>
  <c r="AF47" i="22"/>
  <c r="AB70" i="22"/>
  <c r="AA70" i="22"/>
  <c r="AA47" i="22"/>
  <c r="AB69" i="22"/>
  <c r="AA69" i="22"/>
  <c r="AA46" i="35"/>
  <c r="AA45" i="35"/>
  <c r="AB27" i="45"/>
  <c r="AB73" i="45" s="1"/>
  <c r="AC72" i="45"/>
  <c r="AA73" i="45"/>
  <c r="AB72" i="45"/>
  <c r="AA72" i="45"/>
  <c r="W49" i="45"/>
  <c r="O49" i="45"/>
  <c r="G49" i="45"/>
  <c r="AD49" i="45"/>
  <c r="V49" i="45"/>
  <c r="N49" i="45"/>
  <c r="F49" i="45"/>
  <c r="M49" i="45"/>
  <c r="U49" i="45"/>
  <c r="E49" i="45"/>
  <c r="T49" i="45"/>
  <c r="L49" i="45"/>
  <c r="AA49" i="45"/>
  <c r="S49" i="45"/>
  <c r="Z49" i="45"/>
  <c r="R49" i="45"/>
  <c r="J49" i="45"/>
  <c r="Y49" i="45"/>
  <c r="Q49" i="45"/>
  <c r="I49" i="45"/>
  <c r="K49" i="45"/>
  <c r="H49" i="45"/>
  <c r="D55" i="45"/>
  <c r="AF67" i="7" l="1"/>
  <c r="J46" i="7"/>
  <c r="J67" i="7"/>
  <c r="P46" i="7"/>
  <c r="P67" i="7"/>
  <c r="K67" i="7"/>
  <c r="AB46" i="7"/>
  <c r="AC67" i="7"/>
  <c r="M46" i="7"/>
  <c r="M67" i="7"/>
  <c r="J70" i="22"/>
  <c r="K70" i="22"/>
  <c r="J48" i="22"/>
  <c r="Y70" i="22"/>
  <c r="Z70" i="22"/>
  <c r="Y48" i="22"/>
  <c r="S70" i="22"/>
  <c r="T70" i="22"/>
  <c r="S48" i="22"/>
  <c r="C70" i="22"/>
  <c r="C48" i="22"/>
  <c r="S67" i="35"/>
  <c r="S46" i="35"/>
  <c r="Q67" i="35"/>
  <c r="Q46" i="35"/>
  <c r="L67" i="35"/>
  <c r="L46" i="35"/>
  <c r="I67" i="35"/>
  <c r="I46" i="35"/>
  <c r="M67" i="35"/>
  <c r="J67" i="35"/>
  <c r="J46" i="35"/>
  <c r="P67" i="35"/>
  <c r="P46" i="35"/>
  <c r="N67" i="35"/>
  <c r="N46" i="35"/>
  <c r="K67" i="35"/>
  <c r="K46" i="35"/>
  <c r="O67" i="35"/>
  <c r="O46" i="35"/>
  <c r="X67" i="35"/>
  <c r="X46" i="35"/>
  <c r="T67" i="35"/>
  <c r="U67" i="35"/>
  <c r="U46" i="35"/>
  <c r="H67" i="35"/>
  <c r="H46" i="35"/>
  <c r="Z67" i="35"/>
  <c r="Z46" i="35"/>
  <c r="V67" i="35"/>
  <c r="R67" i="35"/>
  <c r="R46" i="35"/>
  <c r="AC50" i="45"/>
  <c r="AD73" i="45"/>
  <c r="C46" i="7"/>
  <c r="D67" i="7"/>
  <c r="C67" i="7"/>
  <c r="AB50" i="45"/>
  <c r="AC73" i="45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X9" i="3"/>
  <c r="Y9" i="3"/>
  <c r="Z9" i="3"/>
  <c r="AA9" i="3"/>
  <c r="AB9" i="3"/>
  <c r="AC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B11" i="3"/>
  <c r="AC11" i="3"/>
  <c r="B10" i="3"/>
  <c r="C50" i="45" l="1"/>
  <c r="D73" i="45"/>
  <c r="AF48" i="22" l="1"/>
  <c r="AC56" i="18" l="1"/>
  <c r="AC57" i="18"/>
  <c r="AC58" i="18"/>
  <c r="AC59" i="18"/>
  <c r="AC61" i="18"/>
  <c r="AC62" i="18"/>
  <c r="AC64" i="18"/>
  <c r="AC65" i="18"/>
  <c r="AC66" i="18"/>
  <c r="AC67" i="18"/>
  <c r="AC68" i="18"/>
  <c r="AC69" i="18"/>
  <c r="AC70" i="18"/>
  <c r="AC71" i="18"/>
  <c r="AC73" i="18"/>
  <c r="AC74" i="18"/>
  <c r="AC55" i="18"/>
  <c r="AC33" i="18"/>
  <c r="AC34" i="18"/>
  <c r="AC35" i="18"/>
  <c r="AC36" i="18"/>
  <c r="AC37" i="18"/>
  <c r="AC38" i="18"/>
  <c r="AC39" i="18"/>
  <c r="AC40" i="18"/>
  <c r="AC41" i="18"/>
  <c r="AC42" i="18"/>
  <c r="AC43" i="18"/>
  <c r="AC44" i="18"/>
  <c r="AC45" i="18"/>
  <c r="AC46" i="18"/>
  <c r="AC47" i="18"/>
  <c r="AC48" i="18"/>
  <c r="AC49" i="18"/>
  <c r="AC50" i="18"/>
  <c r="AC51" i="18"/>
  <c r="AC32" i="18"/>
  <c r="AC26" i="18"/>
  <c r="AC56" i="52"/>
  <c r="AC57" i="52"/>
  <c r="AC58" i="52"/>
  <c r="AC59" i="52"/>
  <c r="AC60" i="52"/>
  <c r="AC61" i="52"/>
  <c r="AC62" i="52"/>
  <c r="AC63" i="52"/>
  <c r="AC64" i="52"/>
  <c r="AC65" i="52"/>
  <c r="AC66" i="52"/>
  <c r="AC67" i="52"/>
  <c r="AC68" i="52"/>
  <c r="AC69" i="52"/>
  <c r="AC70" i="52"/>
  <c r="AC71" i="52"/>
  <c r="AC74" i="52"/>
  <c r="AC55" i="52"/>
  <c r="AC33" i="52"/>
  <c r="AC34" i="52"/>
  <c r="AC35" i="52"/>
  <c r="AC36" i="52"/>
  <c r="AC37" i="52"/>
  <c r="AC38" i="52"/>
  <c r="AC39" i="52"/>
  <c r="AC40" i="52"/>
  <c r="AC41" i="52"/>
  <c r="AC42" i="52"/>
  <c r="AC43" i="52"/>
  <c r="AC44" i="52"/>
  <c r="AC45" i="52"/>
  <c r="AC46" i="52"/>
  <c r="AC47" i="52"/>
  <c r="AC48" i="52"/>
  <c r="AC51" i="52"/>
  <c r="AC32" i="52"/>
  <c r="AC27" i="52"/>
  <c r="AC26" i="52"/>
  <c r="AC72" i="16"/>
  <c r="AC73" i="16"/>
  <c r="AC74" i="16"/>
  <c r="AC75" i="16"/>
  <c r="AC76" i="16"/>
  <c r="AC77" i="16"/>
  <c r="AC78" i="16"/>
  <c r="AC79" i="16"/>
  <c r="AC80" i="16"/>
  <c r="AC81" i="16"/>
  <c r="AC82" i="16"/>
  <c r="AC83" i="16"/>
  <c r="AC84" i="16"/>
  <c r="AC85" i="16"/>
  <c r="AC86" i="16"/>
  <c r="AC87" i="16"/>
  <c r="AC88" i="16"/>
  <c r="AC89" i="16"/>
  <c r="AC90" i="16"/>
  <c r="AC91" i="16"/>
  <c r="AC92" i="16"/>
  <c r="AC93" i="16"/>
  <c r="AC94" i="16"/>
  <c r="AC95" i="16"/>
  <c r="AC98" i="16"/>
  <c r="AC71" i="16"/>
  <c r="AC41" i="16"/>
  <c r="AC42" i="16"/>
  <c r="AC43" i="16"/>
  <c r="AC44" i="16"/>
  <c r="AC45" i="16"/>
  <c r="AC46" i="16"/>
  <c r="AC47" i="16"/>
  <c r="AC48" i="16"/>
  <c r="AC49" i="16"/>
  <c r="AC50" i="16"/>
  <c r="AC51" i="16"/>
  <c r="AC52" i="16"/>
  <c r="AC53" i="16"/>
  <c r="AC54" i="16"/>
  <c r="AC55" i="16"/>
  <c r="AC56" i="16"/>
  <c r="AC57" i="16"/>
  <c r="AC58" i="16"/>
  <c r="AC59" i="16"/>
  <c r="AC60" i="16"/>
  <c r="AC61" i="16"/>
  <c r="AC62" i="16"/>
  <c r="AC63" i="16"/>
  <c r="AC64" i="16"/>
  <c r="AC67" i="16"/>
  <c r="AC40" i="16"/>
  <c r="AC34" i="16"/>
  <c r="AC35" i="16" s="1"/>
  <c r="AC66" i="16" s="1"/>
  <c r="AC34" i="47"/>
  <c r="AC35" i="47" s="1"/>
  <c r="AC72" i="9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8" i="9"/>
  <c r="AC71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7" i="9"/>
  <c r="AC40" i="9"/>
  <c r="AC35" i="9"/>
  <c r="AC66" i="9" s="1"/>
  <c r="AD97" i="47" l="1"/>
  <c r="AE35" i="47"/>
  <c r="AE34" i="47"/>
  <c r="AD96" i="47"/>
  <c r="AD97" i="8"/>
  <c r="AD96" i="8"/>
  <c r="AE35" i="9"/>
  <c r="AD97" i="9"/>
  <c r="AC50" i="52"/>
  <c r="AC49" i="52"/>
  <c r="AC65" i="16"/>
  <c r="AC66" i="47"/>
  <c r="AC65" i="47"/>
  <c r="AC65" i="8"/>
  <c r="AC10" i="44"/>
  <c r="AC9" i="44"/>
  <c r="AC10" i="41"/>
  <c r="AC11" i="41"/>
  <c r="AC9" i="41"/>
  <c r="AC11" i="28"/>
  <c r="AC10" i="28"/>
  <c r="AC9" i="28"/>
  <c r="AC11" i="43"/>
  <c r="AC22" i="42"/>
  <c r="AC23" i="42"/>
  <c r="AC21" i="42"/>
  <c r="AC22" i="40"/>
  <c r="AC23" i="40"/>
  <c r="AC21" i="40"/>
  <c r="AC22" i="49"/>
  <c r="AC23" i="49"/>
  <c r="AC21" i="49"/>
  <c r="AC16" i="49"/>
  <c r="AC17" i="49"/>
  <c r="AC15" i="49"/>
  <c r="AC22" i="27"/>
  <c r="AC23" i="27"/>
  <c r="AC21" i="27"/>
  <c r="AC16" i="27"/>
  <c r="AC17" i="27"/>
  <c r="AC15" i="27"/>
  <c r="AC22" i="48"/>
  <c r="AC23" i="48"/>
  <c r="AC21" i="48"/>
  <c r="AC16" i="48"/>
  <c r="AC17" i="48"/>
  <c r="AC15" i="48"/>
  <c r="AC20" i="53"/>
  <c r="AC21" i="53"/>
  <c r="AC22" i="53"/>
  <c r="AC15" i="53"/>
  <c r="AC16" i="53"/>
  <c r="AC14" i="53"/>
  <c r="AC15" i="43" l="1"/>
  <c r="AC17" i="43"/>
  <c r="AC23" i="43"/>
  <c r="AC16" i="43"/>
  <c r="AC11" i="44"/>
  <c r="AC66" i="8"/>
  <c r="Z22" i="2"/>
  <c r="AA22" i="2"/>
  <c r="AB22" i="2"/>
  <c r="AC22" i="2"/>
  <c r="AC23" i="2"/>
  <c r="AA21" i="2"/>
  <c r="AB21" i="2"/>
  <c r="AC21" i="2"/>
  <c r="AB16" i="2"/>
  <c r="AC16" i="2"/>
  <c r="AB17" i="2"/>
  <c r="AC17" i="2"/>
  <c r="AB15" i="2"/>
  <c r="AC15" i="2"/>
  <c r="Z22" i="51"/>
  <c r="AA22" i="51"/>
  <c r="AB22" i="51"/>
  <c r="AA21" i="51"/>
  <c r="AB21" i="51"/>
  <c r="AC21" i="51"/>
  <c r="AB16" i="51"/>
  <c r="AC16" i="51"/>
  <c r="AB17" i="51"/>
  <c r="AC17" i="51"/>
  <c r="AB15" i="51"/>
  <c r="AC15" i="51"/>
  <c r="AA34" i="9" l="1"/>
  <c r="C9" i="44" l="1"/>
  <c r="D9" i="44"/>
  <c r="E9" i="44"/>
  <c r="F9" i="44"/>
  <c r="G9" i="44"/>
  <c r="H9" i="44"/>
  <c r="I9" i="44"/>
  <c r="J9" i="44"/>
  <c r="K9" i="44"/>
  <c r="L9" i="44"/>
  <c r="M9" i="44"/>
  <c r="N9" i="44"/>
  <c r="O9" i="44"/>
  <c r="P9" i="44"/>
  <c r="Q9" i="44"/>
  <c r="R9" i="44"/>
  <c r="S9" i="44"/>
  <c r="T9" i="44"/>
  <c r="U9" i="44"/>
  <c r="V9" i="44"/>
  <c r="W9" i="44"/>
  <c r="X9" i="44"/>
  <c r="Y9" i="44"/>
  <c r="Z9" i="44"/>
  <c r="AA9" i="44"/>
  <c r="AB9" i="44"/>
  <c r="C10" i="44"/>
  <c r="D10" i="44"/>
  <c r="E10" i="44"/>
  <c r="F10" i="44"/>
  <c r="G10" i="44"/>
  <c r="H10" i="44"/>
  <c r="I10" i="44"/>
  <c r="J10" i="44"/>
  <c r="K10" i="44"/>
  <c r="L10" i="44"/>
  <c r="M10" i="44"/>
  <c r="N10" i="44"/>
  <c r="O10" i="44"/>
  <c r="P10" i="44"/>
  <c r="Q10" i="44"/>
  <c r="R10" i="44"/>
  <c r="S10" i="44"/>
  <c r="T10" i="44"/>
  <c r="U10" i="44"/>
  <c r="V10" i="44"/>
  <c r="W10" i="44"/>
  <c r="X10" i="44"/>
  <c r="Y10" i="44"/>
  <c r="Z10" i="44"/>
  <c r="AA10" i="44"/>
  <c r="AB10" i="44"/>
  <c r="AB11" i="44"/>
  <c r="B10" i="44"/>
  <c r="W10" i="41"/>
  <c r="X10" i="41"/>
  <c r="Y10" i="41"/>
  <c r="Z10" i="41"/>
  <c r="AA10" i="41"/>
  <c r="AB10" i="41"/>
  <c r="AB11" i="41"/>
  <c r="X9" i="41"/>
  <c r="Y9" i="41"/>
  <c r="Z9" i="41"/>
  <c r="AA9" i="41"/>
  <c r="AB9" i="41"/>
  <c r="AB21" i="42"/>
  <c r="AB22" i="42"/>
  <c r="AB55" i="18"/>
  <c r="AB56" i="18"/>
  <c r="AB57" i="18"/>
  <c r="AB58" i="18"/>
  <c r="AB59" i="18"/>
  <c r="AB60" i="18"/>
  <c r="AB61" i="18"/>
  <c r="AB62" i="18"/>
  <c r="AB63" i="18"/>
  <c r="AB64" i="18"/>
  <c r="AB65" i="18"/>
  <c r="AB66" i="18"/>
  <c r="AB67" i="18"/>
  <c r="AB68" i="18"/>
  <c r="AB69" i="18"/>
  <c r="AB70" i="18"/>
  <c r="AB71" i="18"/>
  <c r="AB73" i="18"/>
  <c r="AB74" i="18"/>
  <c r="AB32" i="18"/>
  <c r="AB33" i="18"/>
  <c r="AB34" i="18"/>
  <c r="AB35" i="18"/>
  <c r="AB36" i="18"/>
  <c r="AB37" i="18"/>
  <c r="AB38" i="18"/>
  <c r="AB39" i="18"/>
  <c r="AB40" i="18"/>
  <c r="AB41" i="18"/>
  <c r="AB42" i="18"/>
  <c r="AB43" i="18"/>
  <c r="AB44" i="18"/>
  <c r="AB45" i="18"/>
  <c r="AB46" i="18"/>
  <c r="AB47" i="18"/>
  <c r="AB48" i="18"/>
  <c r="AB50" i="18"/>
  <c r="AB51" i="18"/>
  <c r="AB26" i="18"/>
  <c r="AC72" i="18" s="1"/>
  <c r="AB55" i="52"/>
  <c r="AB56" i="52"/>
  <c r="AB57" i="52"/>
  <c r="AB58" i="52"/>
  <c r="AB59" i="52"/>
  <c r="AB60" i="52"/>
  <c r="AB61" i="52"/>
  <c r="AB62" i="52"/>
  <c r="AB63" i="52"/>
  <c r="AB64" i="52"/>
  <c r="AB65" i="52"/>
  <c r="AB66" i="52"/>
  <c r="AB67" i="52"/>
  <c r="AB68" i="52"/>
  <c r="AB69" i="52"/>
  <c r="AB70" i="52"/>
  <c r="AB71" i="52"/>
  <c r="AB74" i="52"/>
  <c r="AB32" i="52"/>
  <c r="AB33" i="52"/>
  <c r="AB34" i="52"/>
  <c r="AB35" i="52"/>
  <c r="AB36" i="52"/>
  <c r="AB37" i="52"/>
  <c r="AB38" i="52"/>
  <c r="AB39" i="52"/>
  <c r="AB40" i="52"/>
  <c r="AB41" i="52"/>
  <c r="AB42" i="52"/>
  <c r="AB43" i="52"/>
  <c r="AB44" i="52"/>
  <c r="AB45" i="52"/>
  <c r="AB46" i="52"/>
  <c r="AB47" i="52"/>
  <c r="AB48" i="52"/>
  <c r="AB51" i="52"/>
  <c r="AB26" i="52"/>
  <c r="AB71" i="16"/>
  <c r="AB72" i="16"/>
  <c r="AB73" i="16"/>
  <c r="AB74" i="16"/>
  <c r="AB75" i="16"/>
  <c r="AB76" i="16"/>
  <c r="AB77" i="16"/>
  <c r="AB78" i="16"/>
  <c r="AB79" i="16"/>
  <c r="AB80" i="16"/>
  <c r="AB81" i="16"/>
  <c r="AB82" i="16"/>
  <c r="AB83" i="16"/>
  <c r="AB84" i="16"/>
  <c r="AB85" i="16"/>
  <c r="AB86" i="16"/>
  <c r="AB87" i="16"/>
  <c r="AB88" i="16"/>
  <c r="AB89" i="16"/>
  <c r="AB90" i="16"/>
  <c r="AB91" i="16"/>
  <c r="AB92" i="16"/>
  <c r="AB93" i="16"/>
  <c r="AB94" i="16"/>
  <c r="AB95" i="16"/>
  <c r="AB98" i="16"/>
  <c r="AB40" i="16"/>
  <c r="AB41" i="16"/>
  <c r="AB42" i="16"/>
  <c r="AB43" i="16"/>
  <c r="AB44" i="16"/>
  <c r="AB45" i="16"/>
  <c r="AB46" i="16"/>
  <c r="AB47" i="16"/>
  <c r="AB48" i="16"/>
  <c r="AB49" i="16"/>
  <c r="AB50" i="16"/>
  <c r="AB51" i="16"/>
  <c r="AB52" i="16"/>
  <c r="AB53" i="16"/>
  <c r="AB54" i="16"/>
  <c r="AB55" i="16"/>
  <c r="AB56" i="16"/>
  <c r="AB57" i="16"/>
  <c r="AB58" i="16"/>
  <c r="AB59" i="16"/>
  <c r="AB60" i="16"/>
  <c r="AB61" i="16"/>
  <c r="AB62" i="16"/>
  <c r="AB63" i="16"/>
  <c r="AB64" i="16"/>
  <c r="AB67" i="16"/>
  <c r="AB34" i="16"/>
  <c r="AC96" i="16" s="1"/>
  <c r="AB34" i="47"/>
  <c r="AB71" i="9"/>
  <c r="AB72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8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7" i="9"/>
  <c r="AB34" i="9"/>
  <c r="AB34" i="8"/>
  <c r="AB21" i="40"/>
  <c r="AB22" i="40"/>
  <c r="AB23" i="40"/>
  <c r="AB21" i="49"/>
  <c r="AB22" i="49"/>
  <c r="AB15" i="49"/>
  <c r="AB16" i="49"/>
  <c r="AB17" i="49"/>
  <c r="AE10" i="41"/>
  <c r="AB21" i="27"/>
  <c r="AB22" i="27"/>
  <c r="AB23" i="27"/>
  <c r="AB15" i="27"/>
  <c r="AB16" i="27"/>
  <c r="AB17" i="27"/>
  <c r="AB21" i="48"/>
  <c r="AB22" i="48"/>
  <c r="AB15" i="48"/>
  <c r="AB16" i="48"/>
  <c r="AB17" i="48"/>
  <c r="AB20" i="53"/>
  <c r="AB21" i="53"/>
  <c r="AB14" i="53"/>
  <c r="AB15" i="53"/>
  <c r="AB16" i="53"/>
  <c r="AB27" i="52" l="1"/>
  <c r="AC72" i="52"/>
  <c r="AB35" i="47"/>
  <c r="AB65" i="47"/>
  <c r="AC96" i="47"/>
  <c r="AB35" i="9"/>
  <c r="AC96" i="9"/>
  <c r="AB65" i="8"/>
  <c r="AC96" i="8"/>
  <c r="AB35" i="8"/>
  <c r="AB65" i="9"/>
  <c r="AE9" i="41"/>
  <c r="AB49" i="18"/>
  <c r="AB35" i="16"/>
  <c r="AC97" i="16" s="1"/>
  <c r="AB65" i="16"/>
  <c r="AB49" i="52"/>
  <c r="AB50" i="52" l="1"/>
  <c r="AC73" i="52"/>
  <c r="AB66" i="47"/>
  <c r="AC97" i="47"/>
  <c r="AC97" i="9"/>
  <c r="AB66" i="9"/>
  <c r="AC97" i="8"/>
  <c r="AB66" i="8"/>
  <c r="AB66" i="16"/>
  <c r="AA17" i="27"/>
  <c r="Z17" i="27"/>
  <c r="Y17" i="27"/>
  <c r="AA16" i="27"/>
  <c r="Z16" i="27"/>
  <c r="Y16" i="27"/>
  <c r="AA15" i="27"/>
  <c r="Z15" i="27"/>
  <c r="Y15" i="27"/>
  <c r="X56" i="52" l="1"/>
  <c r="Y56" i="52"/>
  <c r="Z56" i="52"/>
  <c r="AA56" i="52"/>
  <c r="X57" i="52"/>
  <c r="Y57" i="52"/>
  <c r="Z57" i="52"/>
  <c r="AA57" i="52"/>
  <c r="X58" i="52"/>
  <c r="Y58" i="52"/>
  <c r="Z58" i="52"/>
  <c r="AA58" i="52"/>
  <c r="X59" i="52"/>
  <c r="Y59" i="52"/>
  <c r="Z59" i="52"/>
  <c r="AA59" i="52"/>
  <c r="X60" i="52"/>
  <c r="Y60" i="52"/>
  <c r="Z60" i="52"/>
  <c r="AA60" i="52"/>
  <c r="X61" i="52"/>
  <c r="Y61" i="52"/>
  <c r="Z61" i="52"/>
  <c r="AA61" i="52"/>
  <c r="X62" i="52"/>
  <c r="Y62" i="52"/>
  <c r="Z62" i="52"/>
  <c r="AA62" i="52"/>
  <c r="X63" i="52"/>
  <c r="Y63" i="52"/>
  <c r="Z63" i="52"/>
  <c r="AA63" i="52"/>
  <c r="X64" i="52"/>
  <c r="Y64" i="52"/>
  <c r="Z64" i="52"/>
  <c r="AA64" i="52"/>
  <c r="X65" i="52"/>
  <c r="Y65" i="52"/>
  <c r="Z65" i="52"/>
  <c r="AA65" i="52"/>
  <c r="X66" i="52"/>
  <c r="Y66" i="52"/>
  <c r="Z66" i="52"/>
  <c r="AA66" i="52"/>
  <c r="X67" i="52"/>
  <c r="Y67" i="52"/>
  <c r="Z67" i="52"/>
  <c r="AA67" i="52"/>
  <c r="X68" i="52"/>
  <c r="Y68" i="52"/>
  <c r="Z68" i="52"/>
  <c r="AA68" i="52"/>
  <c r="X69" i="52"/>
  <c r="Y69" i="52"/>
  <c r="Z69" i="52"/>
  <c r="AA69" i="52"/>
  <c r="X70" i="52"/>
  <c r="Y70" i="52"/>
  <c r="Z70" i="52"/>
  <c r="AA70" i="52"/>
  <c r="X71" i="52"/>
  <c r="Y71" i="52"/>
  <c r="Z71" i="52"/>
  <c r="AA71" i="52"/>
  <c r="X74" i="52"/>
  <c r="Y74" i="52"/>
  <c r="Z74" i="52"/>
  <c r="AA74" i="52"/>
  <c r="Y55" i="52"/>
  <c r="Z55" i="52"/>
  <c r="AA55" i="5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C22" i="2"/>
  <c r="AA10" i="28" l="1"/>
  <c r="AA9" i="28"/>
  <c r="AA22" i="27"/>
  <c r="AA23" i="27"/>
  <c r="AA21" i="27"/>
  <c r="AA56" i="18"/>
  <c r="AA57" i="18"/>
  <c r="AA58" i="18"/>
  <c r="AA59" i="18"/>
  <c r="AA60" i="18"/>
  <c r="AA61" i="18"/>
  <c r="AA62" i="18"/>
  <c r="AA63" i="18"/>
  <c r="AA64" i="18"/>
  <c r="AA65" i="18"/>
  <c r="AA66" i="18"/>
  <c r="AA67" i="18"/>
  <c r="AA68" i="18"/>
  <c r="AA69" i="18"/>
  <c r="AA70" i="18"/>
  <c r="AA71" i="18"/>
  <c r="AA73" i="18"/>
  <c r="AA74" i="18"/>
  <c r="AA55" i="18"/>
  <c r="AA33" i="18"/>
  <c r="AA34" i="18"/>
  <c r="AA35" i="18"/>
  <c r="AA36" i="18"/>
  <c r="AA37" i="18"/>
  <c r="AA38" i="18"/>
  <c r="AA39" i="18"/>
  <c r="AA40" i="18"/>
  <c r="AA41" i="18"/>
  <c r="AA42" i="18"/>
  <c r="AA43" i="18"/>
  <c r="AA44" i="18"/>
  <c r="AA45" i="18"/>
  <c r="AA46" i="18"/>
  <c r="AA47" i="18"/>
  <c r="AA48" i="18"/>
  <c r="AA50" i="18"/>
  <c r="AA51" i="18"/>
  <c r="AA32" i="18"/>
  <c r="AA26" i="18"/>
  <c r="AA72" i="16"/>
  <c r="AA73" i="16"/>
  <c r="AA74" i="16"/>
  <c r="AA75" i="16"/>
  <c r="AA76" i="16"/>
  <c r="AA77" i="16"/>
  <c r="AA78" i="16"/>
  <c r="AA79" i="16"/>
  <c r="AA80" i="16"/>
  <c r="AA81" i="16"/>
  <c r="AA82" i="16"/>
  <c r="AA83" i="16"/>
  <c r="AA84" i="16"/>
  <c r="AA85" i="16"/>
  <c r="AA86" i="16"/>
  <c r="AA87" i="16"/>
  <c r="AA88" i="16"/>
  <c r="AA89" i="16"/>
  <c r="AA90" i="16"/>
  <c r="AA91" i="16"/>
  <c r="AA92" i="16"/>
  <c r="AA93" i="16"/>
  <c r="AA94" i="16"/>
  <c r="AA95" i="16"/>
  <c r="AA98" i="16"/>
  <c r="AA71" i="16"/>
  <c r="AA41" i="16"/>
  <c r="AA42" i="16"/>
  <c r="AA43" i="16"/>
  <c r="AA44" i="16"/>
  <c r="AA45" i="16"/>
  <c r="AA46" i="16"/>
  <c r="AA47" i="16"/>
  <c r="AA48" i="16"/>
  <c r="AA49" i="16"/>
  <c r="AA50" i="16"/>
  <c r="AA51" i="16"/>
  <c r="AA52" i="16"/>
  <c r="AA53" i="16"/>
  <c r="AA54" i="16"/>
  <c r="AA55" i="16"/>
  <c r="AA56" i="16"/>
  <c r="AA57" i="16"/>
  <c r="AA58" i="16"/>
  <c r="AA59" i="16"/>
  <c r="AA60" i="16"/>
  <c r="AA61" i="16"/>
  <c r="AA62" i="16"/>
  <c r="AA63" i="16"/>
  <c r="AA64" i="16"/>
  <c r="AA67" i="16"/>
  <c r="AA40" i="16"/>
  <c r="AA34" i="16"/>
  <c r="AA98" i="9"/>
  <c r="AA67" i="9"/>
  <c r="AA44" i="9"/>
  <c r="AA76" i="9"/>
  <c r="AA77" i="9"/>
  <c r="AA78" i="9"/>
  <c r="AA49" i="9"/>
  <c r="AA84" i="9"/>
  <c r="AA85" i="9"/>
  <c r="AA86" i="9"/>
  <c r="AA57" i="9"/>
  <c r="AA92" i="9"/>
  <c r="AA93" i="9"/>
  <c r="AA94" i="9"/>
  <c r="AB96" i="9"/>
  <c r="AA11" i="43"/>
  <c r="AA22" i="40"/>
  <c r="AA23" i="40"/>
  <c r="AA21" i="40"/>
  <c r="AB23" i="43" l="1"/>
  <c r="AA17" i="43"/>
  <c r="AA16" i="43"/>
  <c r="AA15" i="43"/>
  <c r="AA23" i="43"/>
  <c r="AA49" i="18"/>
  <c r="AB72" i="18"/>
  <c r="AA35" i="16"/>
  <c r="AB97" i="16" s="1"/>
  <c r="AB96" i="16"/>
  <c r="AA65" i="16"/>
  <c r="AA90" i="9"/>
  <c r="AA82" i="9"/>
  <c r="AA74" i="9"/>
  <c r="AA63" i="9"/>
  <c r="AA55" i="9"/>
  <c r="AA47" i="9"/>
  <c r="AA35" i="9"/>
  <c r="AA65" i="9"/>
  <c r="AA64" i="9"/>
  <c r="AA56" i="9"/>
  <c r="AA48" i="9"/>
  <c r="AA71" i="9"/>
  <c r="AA91" i="9"/>
  <c r="AA83" i="9"/>
  <c r="AA75" i="9"/>
  <c r="AA62" i="9"/>
  <c r="AA54" i="9"/>
  <c r="AA46" i="9"/>
  <c r="AA89" i="9"/>
  <c r="AA81" i="9"/>
  <c r="AA73" i="9"/>
  <c r="AA61" i="9"/>
  <c r="AA53" i="9"/>
  <c r="AA45" i="9"/>
  <c r="AA88" i="9"/>
  <c r="AA80" i="9"/>
  <c r="AA72" i="9"/>
  <c r="AA40" i="9"/>
  <c r="AA60" i="9"/>
  <c r="AA52" i="9"/>
  <c r="AA95" i="9"/>
  <c r="AA87" i="9"/>
  <c r="AA79" i="9"/>
  <c r="AA59" i="9"/>
  <c r="AA51" i="9"/>
  <c r="AA43" i="9"/>
  <c r="AA58" i="9"/>
  <c r="AA50" i="9"/>
  <c r="AA42" i="9"/>
  <c r="AA41" i="9"/>
  <c r="AB23" i="2" l="1"/>
  <c r="AA16" i="2"/>
  <c r="AA15" i="2"/>
  <c r="AA17" i="2"/>
  <c r="AB97" i="9"/>
  <c r="AA66" i="16"/>
  <c r="AA66" i="9"/>
  <c r="AA22" i="49"/>
  <c r="AA21" i="49"/>
  <c r="AA22" i="42"/>
  <c r="AA21" i="42"/>
  <c r="AB23" i="42" l="1"/>
  <c r="AA11" i="44"/>
  <c r="AB23" i="49"/>
  <c r="AA11" i="41"/>
  <c r="AA16" i="49"/>
  <c r="AA15" i="49"/>
  <c r="AA17" i="49"/>
  <c r="AA34" i="8"/>
  <c r="AA22" i="48"/>
  <c r="AA21" i="48"/>
  <c r="AB23" i="48"/>
  <c r="AA21" i="53"/>
  <c r="AA20" i="53"/>
  <c r="AB22" i="53"/>
  <c r="AA48" i="52"/>
  <c r="AA51" i="52"/>
  <c r="AA33" i="52"/>
  <c r="AA34" i="52"/>
  <c r="AA35" i="52"/>
  <c r="AA36" i="52"/>
  <c r="AA41" i="52"/>
  <c r="AA42" i="52"/>
  <c r="AA43" i="52"/>
  <c r="AA44" i="52"/>
  <c r="AA34" i="47"/>
  <c r="Z34" i="8"/>
  <c r="Z21" i="51"/>
  <c r="AA11" i="3"/>
  <c r="AA65" i="47" l="1"/>
  <c r="AB96" i="47"/>
  <c r="AA96" i="8"/>
  <c r="Z65" i="8"/>
  <c r="AB96" i="8"/>
  <c r="AA65" i="8"/>
  <c r="Z16" i="51"/>
  <c r="Z17" i="51"/>
  <c r="AA23" i="51"/>
  <c r="AA15" i="51"/>
  <c r="AA16" i="51"/>
  <c r="AA17" i="51"/>
  <c r="AB23" i="51"/>
  <c r="AA11" i="28"/>
  <c r="AA16" i="48"/>
  <c r="AA15" i="48"/>
  <c r="AA17" i="48"/>
  <c r="AA16" i="53"/>
  <c r="AA15" i="53"/>
  <c r="AA14" i="53"/>
  <c r="Z35" i="8"/>
  <c r="Z15" i="51"/>
  <c r="AA35" i="8"/>
  <c r="AA26" i="52"/>
  <c r="AB72" i="52" s="1"/>
  <c r="AA47" i="52"/>
  <c r="AA40" i="52"/>
  <c r="AA39" i="52"/>
  <c r="AA46" i="52"/>
  <c r="AA38" i="52"/>
  <c r="AA45" i="52"/>
  <c r="AA37" i="52"/>
  <c r="AA32" i="52"/>
  <c r="AA35" i="47"/>
  <c r="AA66" i="47" l="1"/>
  <c r="AB97" i="47"/>
  <c r="Z66" i="8"/>
  <c r="AA97" i="8"/>
  <c r="AB97" i="8"/>
  <c r="AA66" i="8"/>
  <c r="AA27" i="52"/>
  <c r="AB73" i="52" s="1"/>
  <c r="AA49" i="52"/>
  <c r="AA50" i="52"/>
  <c r="C9" i="41" l="1"/>
  <c r="D9" i="41"/>
  <c r="E9" i="41"/>
  <c r="F9" i="41"/>
  <c r="G9" i="41"/>
  <c r="H9" i="41"/>
  <c r="I9" i="41"/>
  <c r="J9" i="41"/>
  <c r="K9" i="41"/>
  <c r="L9" i="41"/>
  <c r="M9" i="41"/>
  <c r="N9" i="41"/>
  <c r="O9" i="41"/>
  <c r="P9" i="41"/>
  <c r="Q9" i="41"/>
  <c r="R9" i="41"/>
  <c r="S9" i="41"/>
  <c r="T9" i="41"/>
  <c r="U9" i="41"/>
  <c r="V9" i="41"/>
  <c r="W9" i="41"/>
  <c r="C10" i="41"/>
  <c r="D10" i="41"/>
  <c r="E10" i="41"/>
  <c r="F10" i="41"/>
  <c r="G10" i="41"/>
  <c r="H10" i="41"/>
  <c r="I10" i="41"/>
  <c r="J10" i="41"/>
  <c r="K10" i="41"/>
  <c r="L10" i="41"/>
  <c r="M10" i="41"/>
  <c r="N10" i="41"/>
  <c r="O10" i="41"/>
  <c r="P10" i="41"/>
  <c r="Q10" i="41"/>
  <c r="R10" i="41"/>
  <c r="S10" i="41"/>
  <c r="T10" i="41"/>
  <c r="U10" i="41"/>
  <c r="V10" i="41"/>
  <c r="B10" i="41"/>
  <c r="D21" i="40"/>
  <c r="E21" i="40"/>
  <c r="F21" i="40"/>
  <c r="G21" i="40"/>
  <c r="H21" i="40"/>
  <c r="D22" i="40"/>
  <c r="E22" i="40"/>
  <c r="F22" i="40"/>
  <c r="G22" i="40"/>
  <c r="H22" i="40"/>
  <c r="C22" i="40"/>
  <c r="D21" i="49"/>
  <c r="E21" i="49"/>
  <c r="F21" i="49"/>
  <c r="G21" i="49"/>
  <c r="H21" i="49"/>
  <c r="I21" i="49"/>
  <c r="J21" i="49"/>
  <c r="K21" i="49"/>
  <c r="L21" i="49"/>
  <c r="M21" i="49"/>
  <c r="N21" i="49"/>
  <c r="O21" i="49"/>
  <c r="P21" i="49"/>
  <c r="Q21" i="49"/>
  <c r="R21" i="49"/>
  <c r="S21" i="49"/>
  <c r="T21" i="49"/>
  <c r="U21" i="49"/>
  <c r="V21" i="49"/>
  <c r="W21" i="49"/>
  <c r="X21" i="49"/>
  <c r="Y21" i="49"/>
  <c r="Z21" i="49"/>
  <c r="D22" i="49"/>
  <c r="E22" i="49"/>
  <c r="F22" i="49"/>
  <c r="G22" i="49"/>
  <c r="H22" i="49"/>
  <c r="I22" i="49"/>
  <c r="J22" i="49"/>
  <c r="K22" i="49"/>
  <c r="L22" i="49"/>
  <c r="M22" i="49"/>
  <c r="N22" i="49"/>
  <c r="O22" i="49"/>
  <c r="P22" i="49"/>
  <c r="Q22" i="49"/>
  <c r="R22" i="49"/>
  <c r="S22" i="49"/>
  <c r="T22" i="49"/>
  <c r="U22" i="49"/>
  <c r="V22" i="49"/>
  <c r="W22" i="49"/>
  <c r="X22" i="49"/>
  <c r="Y22" i="49"/>
  <c r="Z22" i="49"/>
  <c r="C22" i="49"/>
  <c r="C9" i="28"/>
  <c r="D9" i="28"/>
  <c r="E9" i="28"/>
  <c r="F9" i="28"/>
  <c r="G9" i="28"/>
  <c r="H9" i="28"/>
  <c r="I9" i="28"/>
  <c r="J9" i="28"/>
  <c r="K9" i="28"/>
  <c r="L9" i="28"/>
  <c r="M9" i="28"/>
  <c r="N9" i="28"/>
  <c r="O9" i="28"/>
  <c r="P9" i="28"/>
  <c r="Q9" i="28"/>
  <c r="R9" i="28"/>
  <c r="S9" i="28"/>
  <c r="T9" i="28"/>
  <c r="U9" i="28"/>
  <c r="V9" i="28"/>
  <c r="W9" i="28"/>
  <c r="X9" i="28"/>
  <c r="Y9" i="28"/>
  <c r="Z9" i="28"/>
  <c r="C10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R10" i="28"/>
  <c r="S10" i="28"/>
  <c r="T10" i="28"/>
  <c r="U10" i="28"/>
  <c r="V10" i="28"/>
  <c r="W10" i="28"/>
  <c r="X10" i="28"/>
  <c r="Y10" i="28"/>
  <c r="Z10" i="28"/>
  <c r="B10" i="28"/>
  <c r="C9" i="46"/>
  <c r="D9" i="46"/>
  <c r="E9" i="46"/>
  <c r="F9" i="46"/>
  <c r="G9" i="46"/>
  <c r="H9" i="46"/>
  <c r="I9" i="46"/>
  <c r="J9" i="46"/>
  <c r="K9" i="46"/>
  <c r="L9" i="46"/>
  <c r="M9" i="46"/>
  <c r="N9" i="46"/>
  <c r="O9" i="46"/>
  <c r="P9" i="46"/>
  <c r="C10" i="46"/>
  <c r="D10" i="46"/>
  <c r="E10" i="46"/>
  <c r="F10" i="46"/>
  <c r="G10" i="46"/>
  <c r="H10" i="46"/>
  <c r="I10" i="46"/>
  <c r="J10" i="46"/>
  <c r="K10" i="46"/>
  <c r="L10" i="46"/>
  <c r="M10" i="46"/>
  <c r="N10" i="46"/>
  <c r="O10" i="46"/>
  <c r="B10" i="46"/>
  <c r="D55" i="52"/>
  <c r="E55" i="52"/>
  <c r="F55" i="52"/>
  <c r="G55" i="52"/>
  <c r="H55" i="52"/>
  <c r="I55" i="52"/>
  <c r="J55" i="52"/>
  <c r="K55" i="52"/>
  <c r="L55" i="52"/>
  <c r="M55" i="52"/>
  <c r="N55" i="52"/>
  <c r="O55" i="52"/>
  <c r="P55" i="52"/>
  <c r="D56" i="52"/>
  <c r="E56" i="52"/>
  <c r="F56" i="52"/>
  <c r="G56" i="52"/>
  <c r="H56" i="52"/>
  <c r="I56" i="52"/>
  <c r="J56" i="52"/>
  <c r="K56" i="52"/>
  <c r="L56" i="52"/>
  <c r="M56" i="52"/>
  <c r="N56" i="52"/>
  <c r="O56" i="52"/>
  <c r="P56" i="52"/>
  <c r="D57" i="52"/>
  <c r="E57" i="52"/>
  <c r="F57" i="52"/>
  <c r="G57" i="52"/>
  <c r="H57" i="52"/>
  <c r="I57" i="52"/>
  <c r="J57" i="52"/>
  <c r="K57" i="52"/>
  <c r="L57" i="52"/>
  <c r="M57" i="52"/>
  <c r="N57" i="52"/>
  <c r="O57" i="52"/>
  <c r="P57" i="52"/>
  <c r="D58" i="52"/>
  <c r="E58" i="52"/>
  <c r="F58" i="52"/>
  <c r="G58" i="52"/>
  <c r="H58" i="52"/>
  <c r="I58" i="52"/>
  <c r="J58" i="52"/>
  <c r="K58" i="52"/>
  <c r="L58" i="52"/>
  <c r="M58" i="52"/>
  <c r="N58" i="52"/>
  <c r="O58" i="52"/>
  <c r="P58" i="52"/>
  <c r="D59" i="52"/>
  <c r="E59" i="52"/>
  <c r="F59" i="52"/>
  <c r="G59" i="52"/>
  <c r="H59" i="52"/>
  <c r="I59" i="52"/>
  <c r="J59" i="52"/>
  <c r="K59" i="52"/>
  <c r="L59" i="52"/>
  <c r="M59" i="52"/>
  <c r="N59" i="52"/>
  <c r="O59" i="52"/>
  <c r="P59" i="52"/>
  <c r="D60" i="52"/>
  <c r="E60" i="52"/>
  <c r="F60" i="52"/>
  <c r="G60" i="52"/>
  <c r="H60" i="52"/>
  <c r="I60" i="52"/>
  <c r="J60" i="52"/>
  <c r="K60" i="52"/>
  <c r="L60" i="52"/>
  <c r="M60" i="52"/>
  <c r="N60" i="52"/>
  <c r="O60" i="52"/>
  <c r="P60" i="52"/>
  <c r="D61" i="52"/>
  <c r="E61" i="52"/>
  <c r="F61" i="52"/>
  <c r="G61" i="52"/>
  <c r="H61" i="52"/>
  <c r="I61" i="52"/>
  <c r="J61" i="52"/>
  <c r="K61" i="52"/>
  <c r="L61" i="52"/>
  <c r="M61" i="52"/>
  <c r="N61" i="52"/>
  <c r="O61" i="52"/>
  <c r="P61" i="52"/>
  <c r="D62" i="52"/>
  <c r="E62" i="52"/>
  <c r="F62" i="52"/>
  <c r="G62" i="52"/>
  <c r="H62" i="52"/>
  <c r="I62" i="52"/>
  <c r="J62" i="52"/>
  <c r="K62" i="52"/>
  <c r="L62" i="52"/>
  <c r="M62" i="52"/>
  <c r="N62" i="52"/>
  <c r="O62" i="52"/>
  <c r="P62" i="52"/>
  <c r="D63" i="52"/>
  <c r="E63" i="52"/>
  <c r="F63" i="52"/>
  <c r="G63" i="52"/>
  <c r="H63" i="52"/>
  <c r="I63" i="52"/>
  <c r="J63" i="52"/>
  <c r="K63" i="52"/>
  <c r="L63" i="52"/>
  <c r="M63" i="52"/>
  <c r="N63" i="52"/>
  <c r="O63" i="52"/>
  <c r="P63" i="52"/>
  <c r="D64" i="52"/>
  <c r="E64" i="52"/>
  <c r="F64" i="52"/>
  <c r="G64" i="52"/>
  <c r="H64" i="52"/>
  <c r="I64" i="52"/>
  <c r="J64" i="52"/>
  <c r="K64" i="52"/>
  <c r="L64" i="52"/>
  <c r="M64" i="52"/>
  <c r="N64" i="52"/>
  <c r="O64" i="52"/>
  <c r="P64" i="52"/>
  <c r="D65" i="52"/>
  <c r="E65" i="52"/>
  <c r="F65" i="52"/>
  <c r="G65" i="52"/>
  <c r="H65" i="52"/>
  <c r="I65" i="52"/>
  <c r="J65" i="52"/>
  <c r="K65" i="52"/>
  <c r="L65" i="52"/>
  <c r="M65" i="52"/>
  <c r="N65" i="52"/>
  <c r="O65" i="52"/>
  <c r="P65" i="52"/>
  <c r="D66" i="52"/>
  <c r="E66" i="52"/>
  <c r="F66" i="52"/>
  <c r="G66" i="52"/>
  <c r="H66" i="52"/>
  <c r="I66" i="52"/>
  <c r="J66" i="52"/>
  <c r="K66" i="52"/>
  <c r="L66" i="52"/>
  <c r="M66" i="52"/>
  <c r="N66" i="52"/>
  <c r="O66" i="52"/>
  <c r="P66" i="52"/>
  <c r="D67" i="52"/>
  <c r="E67" i="52"/>
  <c r="F67" i="52"/>
  <c r="G67" i="52"/>
  <c r="H67" i="52"/>
  <c r="I67" i="52"/>
  <c r="J67" i="52"/>
  <c r="K67" i="52"/>
  <c r="L67" i="52"/>
  <c r="M67" i="52"/>
  <c r="N67" i="52"/>
  <c r="O67" i="52"/>
  <c r="P67" i="52"/>
  <c r="D68" i="52"/>
  <c r="E68" i="52"/>
  <c r="F68" i="52"/>
  <c r="G68" i="52"/>
  <c r="H68" i="52"/>
  <c r="I68" i="52"/>
  <c r="J68" i="52"/>
  <c r="K68" i="52"/>
  <c r="L68" i="52"/>
  <c r="M68" i="52"/>
  <c r="N68" i="52"/>
  <c r="O68" i="52"/>
  <c r="P68" i="52"/>
  <c r="D69" i="52"/>
  <c r="E69" i="52"/>
  <c r="F69" i="52"/>
  <c r="G69" i="52"/>
  <c r="H69" i="52"/>
  <c r="I69" i="52"/>
  <c r="J69" i="52"/>
  <c r="K69" i="52"/>
  <c r="L69" i="52"/>
  <c r="M69" i="52"/>
  <c r="N69" i="52"/>
  <c r="O69" i="52"/>
  <c r="P69" i="52"/>
  <c r="D70" i="52"/>
  <c r="E70" i="52"/>
  <c r="F70" i="52"/>
  <c r="G70" i="52"/>
  <c r="H70" i="52"/>
  <c r="I70" i="52"/>
  <c r="J70" i="52"/>
  <c r="K70" i="52"/>
  <c r="L70" i="52"/>
  <c r="M70" i="52"/>
  <c r="N70" i="52"/>
  <c r="O70" i="52"/>
  <c r="P70" i="52"/>
  <c r="D71" i="52"/>
  <c r="E71" i="52"/>
  <c r="F71" i="52"/>
  <c r="G71" i="52"/>
  <c r="H71" i="52"/>
  <c r="I71" i="52"/>
  <c r="J71" i="52"/>
  <c r="K71" i="52"/>
  <c r="L71" i="52"/>
  <c r="M71" i="52"/>
  <c r="N71" i="52"/>
  <c r="O71" i="52"/>
  <c r="P71" i="52"/>
  <c r="D74" i="52"/>
  <c r="E74" i="52"/>
  <c r="F74" i="52"/>
  <c r="G74" i="52"/>
  <c r="H74" i="52"/>
  <c r="I74" i="52"/>
  <c r="J74" i="52"/>
  <c r="K74" i="52"/>
  <c r="L74" i="52"/>
  <c r="M74" i="52"/>
  <c r="N74" i="52"/>
  <c r="O74" i="52"/>
  <c r="P74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4" i="52"/>
  <c r="C34" i="8"/>
  <c r="D34" i="8"/>
  <c r="E34" i="8"/>
  <c r="F34" i="8"/>
  <c r="G34" i="8"/>
  <c r="H34" i="8"/>
  <c r="I34" i="8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Z11" i="3"/>
  <c r="B11" i="2"/>
  <c r="L21" i="51"/>
  <c r="M21" i="51"/>
  <c r="N21" i="51"/>
  <c r="O21" i="51"/>
  <c r="P21" i="51"/>
  <c r="Q21" i="51"/>
  <c r="R21" i="51"/>
  <c r="S21" i="51"/>
  <c r="T21" i="51"/>
  <c r="U21" i="51"/>
  <c r="V21" i="51"/>
  <c r="W21" i="51"/>
  <c r="X21" i="51"/>
  <c r="Y21" i="51"/>
  <c r="L22" i="51"/>
  <c r="M22" i="51"/>
  <c r="N22" i="51"/>
  <c r="O22" i="51"/>
  <c r="P22" i="51"/>
  <c r="Q22" i="51"/>
  <c r="R22" i="51"/>
  <c r="S22" i="51"/>
  <c r="T22" i="51"/>
  <c r="U22" i="51"/>
  <c r="V22" i="51"/>
  <c r="W22" i="51"/>
  <c r="X22" i="51"/>
  <c r="Y22" i="51"/>
  <c r="C22" i="51"/>
  <c r="D22" i="51"/>
  <c r="E22" i="51"/>
  <c r="F22" i="51"/>
  <c r="G22" i="51"/>
  <c r="H22" i="51"/>
  <c r="I22" i="51"/>
  <c r="J22" i="51"/>
  <c r="K22" i="51"/>
  <c r="C21" i="51"/>
  <c r="D21" i="51"/>
  <c r="E21" i="51"/>
  <c r="F21" i="51"/>
  <c r="G21" i="51"/>
  <c r="H21" i="51"/>
  <c r="I21" i="51"/>
  <c r="J21" i="51"/>
  <c r="C11" i="51"/>
  <c r="C11" i="3" s="1"/>
  <c r="D11" i="51"/>
  <c r="D11" i="3" s="1"/>
  <c r="E11" i="51"/>
  <c r="F11" i="51"/>
  <c r="F11" i="3" s="1"/>
  <c r="G11" i="51"/>
  <c r="G11" i="3" s="1"/>
  <c r="H11" i="51"/>
  <c r="I11" i="51"/>
  <c r="I11" i="3" s="1"/>
  <c r="J11" i="51"/>
  <c r="J11" i="3" s="1"/>
  <c r="K11" i="51"/>
  <c r="L11" i="51"/>
  <c r="L11" i="3" s="1"/>
  <c r="M11" i="3"/>
  <c r="O11" i="3"/>
  <c r="P11" i="3"/>
  <c r="R11" i="3"/>
  <c r="S11" i="3"/>
  <c r="U11" i="3"/>
  <c r="V11" i="3"/>
  <c r="X11" i="3"/>
  <c r="Y11" i="3"/>
  <c r="I35" i="8" l="1"/>
  <c r="I65" i="8"/>
  <c r="F35" i="8"/>
  <c r="G96" i="8"/>
  <c r="F65" i="8"/>
  <c r="D96" i="8"/>
  <c r="C65" i="8"/>
  <c r="H35" i="8"/>
  <c r="I96" i="8"/>
  <c r="H65" i="8"/>
  <c r="E35" i="8"/>
  <c r="F96" i="8"/>
  <c r="E65" i="8"/>
  <c r="G35" i="8"/>
  <c r="G65" i="8"/>
  <c r="H96" i="8"/>
  <c r="D35" i="8"/>
  <c r="D65" i="8"/>
  <c r="E96" i="8"/>
  <c r="Z23" i="2"/>
  <c r="W11" i="3"/>
  <c r="T11" i="3"/>
  <c r="Q11" i="3"/>
  <c r="N11" i="3"/>
  <c r="K11" i="3"/>
  <c r="H11" i="3"/>
  <c r="E11" i="3"/>
  <c r="Z23" i="51"/>
  <c r="AA23" i="2"/>
  <c r="Z17" i="2"/>
  <c r="Z16" i="2"/>
  <c r="C35" i="8"/>
  <c r="Y23" i="2"/>
  <c r="Q23" i="2"/>
  <c r="I23" i="2"/>
  <c r="V23" i="2"/>
  <c r="N23" i="2"/>
  <c r="T23" i="2"/>
  <c r="D23" i="2"/>
  <c r="S23" i="2"/>
  <c r="F23" i="2"/>
  <c r="L23" i="2"/>
  <c r="K23" i="2"/>
  <c r="R23" i="2"/>
  <c r="J23" i="2"/>
  <c r="X23" i="2"/>
  <c r="P23" i="2"/>
  <c r="H23" i="2"/>
  <c r="W23" i="2"/>
  <c r="O23" i="2"/>
  <c r="G23" i="2"/>
  <c r="U23" i="2"/>
  <c r="M23" i="2"/>
  <c r="E23" i="2"/>
  <c r="C23" i="2"/>
  <c r="W23" i="51"/>
  <c r="L15" i="51"/>
  <c r="S23" i="51"/>
  <c r="J17" i="51"/>
  <c r="F16" i="51"/>
  <c r="K23" i="51"/>
  <c r="G17" i="51"/>
  <c r="C16" i="51"/>
  <c r="H23" i="51"/>
  <c r="F17" i="51"/>
  <c r="N15" i="51"/>
  <c r="C17" i="51"/>
  <c r="K15" i="51"/>
  <c r="D23" i="51"/>
  <c r="T23" i="51"/>
  <c r="N16" i="51"/>
  <c r="J15" i="51"/>
  <c r="K16" i="51"/>
  <c r="G15" i="51"/>
  <c r="Y23" i="51"/>
  <c r="N17" i="51"/>
  <c r="J16" i="51"/>
  <c r="F15" i="51"/>
  <c r="M23" i="51"/>
  <c r="K17" i="51"/>
  <c r="G16" i="51"/>
  <c r="C15" i="51"/>
  <c r="V23" i="51"/>
  <c r="R23" i="51"/>
  <c r="N23" i="51"/>
  <c r="M15" i="51"/>
  <c r="M16" i="51"/>
  <c r="M17" i="51"/>
  <c r="J23" i="51"/>
  <c r="I15" i="51"/>
  <c r="I16" i="51"/>
  <c r="I17" i="51"/>
  <c r="F23" i="51"/>
  <c r="E15" i="51"/>
  <c r="E16" i="51"/>
  <c r="E17" i="51"/>
  <c r="U23" i="51"/>
  <c r="I23" i="51"/>
  <c r="Q23" i="51"/>
  <c r="P23" i="51"/>
  <c r="O23" i="51"/>
  <c r="X23" i="51"/>
  <c r="L23" i="51"/>
  <c r="L17" i="51"/>
  <c r="H17" i="51"/>
  <c r="D17" i="51"/>
  <c r="L16" i="51"/>
  <c r="H16" i="51"/>
  <c r="D16" i="51"/>
  <c r="H15" i="51"/>
  <c r="D15" i="51"/>
  <c r="C21" i="2"/>
  <c r="K21" i="51"/>
  <c r="D66" i="8" l="1"/>
  <c r="E97" i="8"/>
  <c r="G66" i="8"/>
  <c r="H97" i="8"/>
  <c r="F97" i="8"/>
  <c r="E66" i="8"/>
  <c r="H66" i="8"/>
  <c r="I97" i="8"/>
  <c r="D97" i="8"/>
  <c r="C66" i="8"/>
  <c r="G97" i="8"/>
  <c r="F66" i="8"/>
  <c r="I66" i="8"/>
  <c r="D21" i="42"/>
  <c r="E21" i="42"/>
  <c r="F21" i="42"/>
  <c r="G21" i="42"/>
  <c r="H21" i="42"/>
  <c r="I21" i="42"/>
  <c r="J21" i="42"/>
  <c r="K21" i="42"/>
  <c r="L21" i="42"/>
  <c r="M21" i="42"/>
  <c r="N21" i="42"/>
  <c r="O21" i="42"/>
  <c r="P21" i="42"/>
  <c r="Q21" i="42"/>
  <c r="R21" i="42"/>
  <c r="S21" i="42"/>
  <c r="T21" i="42"/>
  <c r="U21" i="42"/>
  <c r="V21" i="42"/>
  <c r="W21" i="42"/>
  <c r="X21" i="42"/>
  <c r="Y21" i="42"/>
  <c r="Z21" i="42"/>
  <c r="D22" i="42"/>
  <c r="E22" i="42"/>
  <c r="F22" i="42"/>
  <c r="G22" i="42"/>
  <c r="H22" i="42"/>
  <c r="I22" i="42"/>
  <c r="J22" i="42"/>
  <c r="K22" i="42"/>
  <c r="L22" i="42"/>
  <c r="M22" i="42"/>
  <c r="N22" i="42"/>
  <c r="O22" i="42"/>
  <c r="P22" i="42"/>
  <c r="Q22" i="42"/>
  <c r="R22" i="42"/>
  <c r="S22" i="42"/>
  <c r="T22" i="42"/>
  <c r="U22" i="42"/>
  <c r="V22" i="42"/>
  <c r="W22" i="42"/>
  <c r="X22" i="42"/>
  <c r="Y22" i="42"/>
  <c r="Z22" i="42"/>
  <c r="C22" i="42"/>
  <c r="C21" i="42"/>
  <c r="I21" i="40"/>
  <c r="J21" i="40"/>
  <c r="K21" i="40"/>
  <c r="L21" i="40"/>
  <c r="M21" i="40"/>
  <c r="N21" i="40"/>
  <c r="O21" i="40"/>
  <c r="P21" i="40"/>
  <c r="Q21" i="40"/>
  <c r="R21" i="40"/>
  <c r="S21" i="40"/>
  <c r="T21" i="40"/>
  <c r="U21" i="40"/>
  <c r="V21" i="40"/>
  <c r="W21" i="40"/>
  <c r="X21" i="40"/>
  <c r="Y21" i="40"/>
  <c r="Z21" i="40"/>
  <c r="I22" i="40"/>
  <c r="J22" i="40"/>
  <c r="K22" i="40"/>
  <c r="L22" i="40"/>
  <c r="M22" i="40"/>
  <c r="N22" i="40"/>
  <c r="O22" i="40"/>
  <c r="P22" i="40"/>
  <c r="Q22" i="40"/>
  <c r="R22" i="40"/>
  <c r="S22" i="40"/>
  <c r="T22" i="40"/>
  <c r="U22" i="40"/>
  <c r="V22" i="40"/>
  <c r="W22" i="40"/>
  <c r="X22" i="40"/>
  <c r="Y22" i="40"/>
  <c r="Z22" i="40"/>
  <c r="Z23" i="40"/>
  <c r="C21" i="40"/>
  <c r="D21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Q21" i="27"/>
  <c r="R21" i="27"/>
  <c r="S21" i="27"/>
  <c r="T21" i="27"/>
  <c r="U21" i="27"/>
  <c r="V21" i="27"/>
  <c r="W21" i="27"/>
  <c r="X21" i="27"/>
  <c r="Y21" i="27"/>
  <c r="Z21" i="27"/>
  <c r="D22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S22" i="27"/>
  <c r="T22" i="27"/>
  <c r="U22" i="27"/>
  <c r="V22" i="27"/>
  <c r="W22" i="27"/>
  <c r="X22" i="27"/>
  <c r="Y22" i="27"/>
  <c r="Z22" i="27"/>
  <c r="Z23" i="27"/>
  <c r="C22" i="27"/>
  <c r="C21" i="27"/>
  <c r="C20" i="24"/>
  <c r="D20" i="53"/>
  <c r="E20" i="53"/>
  <c r="F20" i="53"/>
  <c r="G20" i="53"/>
  <c r="H20" i="53"/>
  <c r="I20" i="53"/>
  <c r="J20" i="53"/>
  <c r="K20" i="53"/>
  <c r="L20" i="53"/>
  <c r="M20" i="53"/>
  <c r="N20" i="53"/>
  <c r="O20" i="53"/>
  <c r="P20" i="53"/>
  <c r="Q20" i="53"/>
  <c r="R20" i="53"/>
  <c r="S20" i="53"/>
  <c r="T20" i="53"/>
  <c r="U20" i="53"/>
  <c r="V20" i="53"/>
  <c r="W20" i="53"/>
  <c r="X20" i="53"/>
  <c r="Y20" i="53"/>
  <c r="Z20" i="53"/>
  <c r="D21" i="53"/>
  <c r="E21" i="53"/>
  <c r="F21" i="53"/>
  <c r="G21" i="53"/>
  <c r="H21" i="53"/>
  <c r="I21" i="53"/>
  <c r="J21" i="53"/>
  <c r="K21" i="53"/>
  <c r="L21" i="53"/>
  <c r="M21" i="53"/>
  <c r="N21" i="53"/>
  <c r="O21" i="53"/>
  <c r="P21" i="53"/>
  <c r="Q21" i="53"/>
  <c r="R21" i="53"/>
  <c r="S21" i="53"/>
  <c r="T21" i="53"/>
  <c r="U21" i="53"/>
  <c r="V21" i="53"/>
  <c r="W21" i="53"/>
  <c r="X21" i="53"/>
  <c r="Y21" i="53"/>
  <c r="Z21" i="53"/>
  <c r="C21" i="53"/>
  <c r="C20" i="53"/>
  <c r="C21" i="43" l="1"/>
  <c r="C11" i="43"/>
  <c r="D11" i="43"/>
  <c r="E11" i="43"/>
  <c r="F11" i="43"/>
  <c r="G11" i="43"/>
  <c r="H11" i="43"/>
  <c r="C11" i="44"/>
  <c r="C11" i="40"/>
  <c r="D11" i="40"/>
  <c r="E11" i="40"/>
  <c r="F11" i="40"/>
  <c r="G11" i="40"/>
  <c r="H11" i="40"/>
  <c r="C21" i="49"/>
  <c r="B11" i="27"/>
  <c r="C22" i="48"/>
  <c r="D22" i="48"/>
  <c r="E22" i="48"/>
  <c r="F22" i="48"/>
  <c r="G22" i="48"/>
  <c r="H22" i="48"/>
  <c r="C21" i="48"/>
  <c r="D21" i="48"/>
  <c r="E21" i="48"/>
  <c r="F21" i="48"/>
  <c r="G21" i="48"/>
  <c r="B11" i="48"/>
  <c r="B10" i="24"/>
  <c r="C66" i="18"/>
  <c r="D66" i="18"/>
  <c r="E66" i="18"/>
  <c r="F66" i="18"/>
  <c r="G66" i="18"/>
  <c r="H66" i="18"/>
  <c r="C67" i="18"/>
  <c r="D67" i="18"/>
  <c r="E67" i="18"/>
  <c r="F67" i="18"/>
  <c r="G67" i="18"/>
  <c r="H67" i="18"/>
  <c r="C68" i="18"/>
  <c r="D68" i="18"/>
  <c r="E68" i="18"/>
  <c r="F68" i="18"/>
  <c r="G68" i="18"/>
  <c r="H68" i="18"/>
  <c r="C69" i="18"/>
  <c r="D69" i="18"/>
  <c r="E69" i="18"/>
  <c r="F69" i="18"/>
  <c r="G69" i="18"/>
  <c r="H69" i="18"/>
  <c r="C70" i="18"/>
  <c r="D70" i="18"/>
  <c r="E70" i="18"/>
  <c r="F70" i="18"/>
  <c r="G70" i="18"/>
  <c r="H70" i="18"/>
  <c r="C71" i="18"/>
  <c r="D71" i="18"/>
  <c r="E71" i="18"/>
  <c r="F71" i="18"/>
  <c r="G71" i="18"/>
  <c r="H71" i="18"/>
  <c r="C74" i="18"/>
  <c r="D74" i="18"/>
  <c r="E74" i="18"/>
  <c r="F74" i="18"/>
  <c r="G74" i="18"/>
  <c r="H74" i="18"/>
  <c r="C60" i="18"/>
  <c r="D60" i="18"/>
  <c r="E60" i="18"/>
  <c r="F60" i="18"/>
  <c r="G60" i="18"/>
  <c r="H60" i="18"/>
  <c r="C61" i="18"/>
  <c r="D61" i="18"/>
  <c r="E61" i="18"/>
  <c r="F61" i="18"/>
  <c r="G61" i="18"/>
  <c r="H61" i="18"/>
  <c r="C62" i="18"/>
  <c r="D62" i="18"/>
  <c r="E62" i="18"/>
  <c r="F62" i="18"/>
  <c r="G62" i="18"/>
  <c r="H62" i="18"/>
  <c r="C63" i="18"/>
  <c r="D63" i="18"/>
  <c r="E63" i="18"/>
  <c r="F63" i="18"/>
  <c r="G63" i="18"/>
  <c r="H63" i="18"/>
  <c r="C64" i="18"/>
  <c r="D64" i="18"/>
  <c r="E64" i="18"/>
  <c r="F64" i="18"/>
  <c r="G64" i="18"/>
  <c r="H64" i="18"/>
  <c r="C65" i="18"/>
  <c r="D65" i="18"/>
  <c r="E65" i="18"/>
  <c r="F65" i="18"/>
  <c r="G65" i="18"/>
  <c r="H65" i="18"/>
  <c r="C56" i="18"/>
  <c r="D56" i="18"/>
  <c r="E56" i="18"/>
  <c r="F56" i="18"/>
  <c r="G56" i="18"/>
  <c r="H56" i="18"/>
  <c r="C57" i="18"/>
  <c r="D57" i="18"/>
  <c r="E57" i="18"/>
  <c r="F57" i="18"/>
  <c r="G57" i="18"/>
  <c r="H57" i="18"/>
  <c r="C58" i="18"/>
  <c r="D58" i="18"/>
  <c r="E58" i="18"/>
  <c r="F58" i="18"/>
  <c r="G58" i="18"/>
  <c r="H58" i="18"/>
  <c r="C59" i="18"/>
  <c r="D59" i="18"/>
  <c r="E59" i="18"/>
  <c r="F59" i="18"/>
  <c r="G59" i="18"/>
  <c r="H59" i="18"/>
  <c r="C55" i="18"/>
  <c r="D55" i="18"/>
  <c r="E55" i="18"/>
  <c r="F55" i="18"/>
  <c r="G55" i="18"/>
  <c r="B45" i="18"/>
  <c r="C45" i="18"/>
  <c r="D45" i="18"/>
  <c r="E45" i="18"/>
  <c r="F45" i="18"/>
  <c r="G45" i="18"/>
  <c r="H45" i="18"/>
  <c r="B46" i="18"/>
  <c r="C46" i="18"/>
  <c r="D46" i="18"/>
  <c r="E46" i="18"/>
  <c r="F46" i="18"/>
  <c r="G46" i="18"/>
  <c r="H46" i="18"/>
  <c r="B47" i="18"/>
  <c r="C47" i="18"/>
  <c r="D47" i="18"/>
  <c r="E47" i="18"/>
  <c r="F47" i="18"/>
  <c r="G47" i="18"/>
  <c r="H47" i="18"/>
  <c r="B48" i="18"/>
  <c r="C48" i="18"/>
  <c r="D48" i="18"/>
  <c r="E48" i="18"/>
  <c r="F48" i="18"/>
  <c r="G48" i="18"/>
  <c r="H48" i="18"/>
  <c r="B51" i="18"/>
  <c r="C51" i="18"/>
  <c r="D51" i="18"/>
  <c r="E51" i="18"/>
  <c r="F51" i="18"/>
  <c r="G51" i="18"/>
  <c r="H51" i="18"/>
  <c r="B33" i="18"/>
  <c r="C33" i="18"/>
  <c r="D33" i="18"/>
  <c r="E33" i="18"/>
  <c r="F33" i="18"/>
  <c r="G33" i="18"/>
  <c r="H33" i="18"/>
  <c r="B34" i="18"/>
  <c r="C34" i="18"/>
  <c r="D34" i="18"/>
  <c r="E34" i="18"/>
  <c r="F34" i="18"/>
  <c r="G34" i="18"/>
  <c r="H34" i="18"/>
  <c r="B35" i="18"/>
  <c r="C35" i="18"/>
  <c r="D35" i="18"/>
  <c r="E35" i="18"/>
  <c r="F35" i="18"/>
  <c r="G35" i="18"/>
  <c r="H35" i="18"/>
  <c r="B36" i="18"/>
  <c r="C36" i="18"/>
  <c r="D36" i="18"/>
  <c r="E36" i="18"/>
  <c r="F36" i="18"/>
  <c r="G36" i="18"/>
  <c r="H36" i="18"/>
  <c r="B37" i="18"/>
  <c r="C37" i="18"/>
  <c r="D37" i="18"/>
  <c r="E37" i="18"/>
  <c r="F37" i="18"/>
  <c r="G37" i="18"/>
  <c r="H37" i="18"/>
  <c r="B38" i="18"/>
  <c r="C38" i="18"/>
  <c r="D38" i="18"/>
  <c r="E38" i="18"/>
  <c r="F38" i="18"/>
  <c r="G38" i="18"/>
  <c r="H38" i="18"/>
  <c r="B39" i="18"/>
  <c r="C39" i="18"/>
  <c r="D39" i="18"/>
  <c r="E39" i="18"/>
  <c r="F39" i="18"/>
  <c r="G39" i="18"/>
  <c r="H39" i="18"/>
  <c r="B40" i="18"/>
  <c r="C40" i="18"/>
  <c r="D40" i="18"/>
  <c r="E40" i="18"/>
  <c r="F40" i="18"/>
  <c r="G40" i="18"/>
  <c r="H40" i="18"/>
  <c r="B41" i="18"/>
  <c r="C41" i="18"/>
  <c r="D41" i="18"/>
  <c r="E41" i="18"/>
  <c r="F41" i="18"/>
  <c r="G41" i="18"/>
  <c r="H41" i="18"/>
  <c r="B42" i="18"/>
  <c r="C42" i="18"/>
  <c r="D42" i="18"/>
  <c r="E42" i="18"/>
  <c r="F42" i="18"/>
  <c r="G42" i="18"/>
  <c r="H42" i="18"/>
  <c r="B43" i="18"/>
  <c r="C43" i="18"/>
  <c r="D43" i="18"/>
  <c r="E43" i="18"/>
  <c r="F43" i="18"/>
  <c r="G43" i="18"/>
  <c r="H43" i="18"/>
  <c r="B44" i="18"/>
  <c r="C44" i="18"/>
  <c r="D44" i="18"/>
  <c r="E44" i="18"/>
  <c r="F44" i="18"/>
  <c r="G44" i="18"/>
  <c r="H44" i="18"/>
  <c r="C32" i="18"/>
  <c r="D32" i="18"/>
  <c r="E32" i="18"/>
  <c r="F32" i="18"/>
  <c r="G32" i="18"/>
  <c r="H32" i="18"/>
  <c r="C26" i="18"/>
  <c r="C49" i="18" s="1"/>
  <c r="D26" i="18"/>
  <c r="D49" i="18" s="1"/>
  <c r="E26" i="18"/>
  <c r="E27" i="18" s="1"/>
  <c r="F26" i="18"/>
  <c r="C55" i="52"/>
  <c r="B33" i="52"/>
  <c r="C33" i="52"/>
  <c r="D33" i="52"/>
  <c r="E33" i="52"/>
  <c r="F33" i="52"/>
  <c r="G33" i="52"/>
  <c r="B34" i="52"/>
  <c r="C34" i="52"/>
  <c r="D34" i="52"/>
  <c r="E34" i="52"/>
  <c r="F34" i="52"/>
  <c r="G34" i="52"/>
  <c r="B35" i="52"/>
  <c r="C35" i="52"/>
  <c r="D35" i="52"/>
  <c r="E35" i="52"/>
  <c r="F35" i="52"/>
  <c r="G35" i="52"/>
  <c r="B36" i="52"/>
  <c r="C36" i="52"/>
  <c r="D36" i="52"/>
  <c r="E36" i="52"/>
  <c r="F36" i="52"/>
  <c r="G36" i="52"/>
  <c r="B37" i="52"/>
  <c r="C37" i="52"/>
  <c r="D37" i="52"/>
  <c r="E37" i="52"/>
  <c r="F37" i="52"/>
  <c r="G37" i="52"/>
  <c r="B38" i="52"/>
  <c r="C38" i="52"/>
  <c r="D38" i="52"/>
  <c r="E38" i="52"/>
  <c r="F38" i="52"/>
  <c r="G38" i="52"/>
  <c r="B39" i="52"/>
  <c r="C39" i="52"/>
  <c r="D39" i="52"/>
  <c r="E39" i="52"/>
  <c r="F39" i="52"/>
  <c r="G39" i="52"/>
  <c r="B40" i="52"/>
  <c r="C40" i="52"/>
  <c r="D40" i="52"/>
  <c r="E40" i="52"/>
  <c r="F40" i="52"/>
  <c r="G40" i="52"/>
  <c r="B41" i="52"/>
  <c r="C41" i="52"/>
  <c r="D41" i="52"/>
  <c r="E41" i="52"/>
  <c r="F41" i="52"/>
  <c r="G41" i="52"/>
  <c r="B42" i="52"/>
  <c r="C42" i="52"/>
  <c r="D42" i="52"/>
  <c r="E42" i="52"/>
  <c r="F42" i="52"/>
  <c r="G42" i="52"/>
  <c r="B43" i="52"/>
  <c r="C43" i="52"/>
  <c r="D43" i="52"/>
  <c r="E43" i="52"/>
  <c r="F43" i="52"/>
  <c r="G43" i="52"/>
  <c r="B44" i="52"/>
  <c r="C44" i="52"/>
  <c r="D44" i="52"/>
  <c r="E44" i="52"/>
  <c r="F44" i="52"/>
  <c r="G44" i="52"/>
  <c r="B45" i="52"/>
  <c r="C45" i="52"/>
  <c r="D45" i="52"/>
  <c r="E45" i="52"/>
  <c r="F45" i="52"/>
  <c r="G45" i="52"/>
  <c r="B46" i="52"/>
  <c r="C46" i="52"/>
  <c r="D46" i="52"/>
  <c r="E46" i="52"/>
  <c r="F46" i="52"/>
  <c r="G46" i="52"/>
  <c r="B47" i="52"/>
  <c r="C47" i="52"/>
  <c r="D47" i="52"/>
  <c r="E47" i="52"/>
  <c r="F47" i="52"/>
  <c r="G47" i="52"/>
  <c r="B48" i="52"/>
  <c r="C48" i="52"/>
  <c r="D48" i="52"/>
  <c r="E48" i="52"/>
  <c r="F48" i="52"/>
  <c r="G48" i="52"/>
  <c r="B51" i="52"/>
  <c r="C51" i="52"/>
  <c r="D51" i="52"/>
  <c r="E51" i="52"/>
  <c r="F51" i="52"/>
  <c r="G51" i="52"/>
  <c r="C32" i="52"/>
  <c r="D32" i="52"/>
  <c r="E32" i="52"/>
  <c r="F32" i="52"/>
  <c r="G32" i="52"/>
  <c r="C26" i="52"/>
  <c r="D26" i="52"/>
  <c r="E26" i="52"/>
  <c r="F26" i="52"/>
  <c r="C72" i="16"/>
  <c r="D72" i="16"/>
  <c r="E72" i="16"/>
  <c r="F72" i="16"/>
  <c r="G72" i="16"/>
  <c r="H72" i="16"/>
  <c r="C73" i="16"/>
  <c r="D73" i="16"/>
  <c r="E73" i="16"/>
  <c r="F73" i="16"/>
  <c r="G73" i="16"/>
  <c r="H73" i="16"/>
  <c r="C74" i="16"/>
  <c r="D74" i="16"/>
  <c r="E74" i="16"/>
  <c r="F74" i="16"/>
  <c r="G74" i="16"/>
  <c r="H74" i="16"/>
  <c r="C75" i="16"/>
  <c r="D75" i="16"/>
  <c r="E75" i="16"/>
  <c r="F75" i="16"/>
  <c r="G75" i="16"/>
  <c r="H75" i="16"/>
  <c r="C76" i="16"/>
  <c r="D76" i="16"/>
  <c r="E76" i="16"/>
  <c r="F76" i="16"/>
  <c r="G76" i="16"/>
  <c r="H76" i="16"/>
  <c r="C77" i="16"/>
  <c r="D77" i="16"/>
  <c r="E77" i="16"/>
  <c r="F77" i="16"/>
  <c r="G77" i="16"/>
  <c r="H77" i="16"/>
  <c r="C78" i="16"/>
  <c r="D78" i="16"/>
  <c r="E78" i="16"/>
  <c r="F78" i="16"/>
  <c r="G78" i="16"/>
  <c r="H78" i="16"/>
  <c r="C79" i="16"/>
  <c r="D79" i="16"/>
  <c r="E79" i="16"/>
  <c r="F79" i="16"/>
  <c r="G79" i="16"/>
  <c r="H79" i="16"/>
  <c r="C80" i="16"/>
  <c r="D80" i="16"/>
  <c r="E80" i="16"/>
  <c r="F80" i="16"/>
  <c r="G80" i="16"/>
  <c r="H80" i="16"/>
  <c r="C81" i="16"/>
  <c r="D81" i="16"/>
  <c r="E81" i="16"/>
  <c r="F81" i="16"/>
  <c r="G81" i="16"/>
  <c r="H81" i="16"/>
  <c r="C82" i="16"/>
  <c r="D82" i="16"/>
  <c r="E82" i="16"/>
  <c r="F82" i="16"/>
  <c r="G82" i="16"/>
  <c r="H82" i="16"/>
  <c r="C83" i="16"/>
  <c r="D83" i="16"/>
  <c r="E83" i="16"/>
  <c r="F83" i="16"/>
  <c r="G83" i="16"/>
  <c r="H83" i="16"/>
  <c r="C84" i="16"/>
  <c r="D84" i="16"/>
  <c r="E84" i="16"/>
  <c r="F84" i="16"/>
  <c r="G84" i="16"/>
  <c r="H84" i="16"/>
  <c r="C85" i="16"/>
  <c r="D85" i="16"/>
  <c r="E85" i="16"/>
  <c r="F85" i="16"/>
  <c r="G85" i="16"/>
  <c r="H85" i="16"/>
  <c r="C86" i="16"/>
  <c r="D86" i="16"/>
  <c r="E86" i="16"/>
  <c r="F86" i="16"/>
  <c r="G86" i="16"/>
  <c r="H86" i="16"/>
  <c r="C87" i="16"/>
  <c r="D87" i="16"/>
  <c r="E87" i="16"/>
  <c r="F87" i="16"/>
  <c r="G87" i="16"/>
  <c r="H87" i="16"/>
  <c r="C88" i="16"/>
  <c r="D88" i="16"/>
  <c r="E88" i="16"/>
  <c r="F88" i="16"/>
  <c r="G88" i="16"/>
  <c r="H88" i="16"/>
  <c r="C89" i="16"/>
  <c r="D89" i="16"/>
  <c r="E89" i="16"/>
  <c r="F89" i="16"/>
  <c r="G89" i="16"/>
  <c r="H89" i="16"/>
  <c r="C90" i="16"/>
  <c r="D90" i="16"/>
  <c r="E90" i="16"/>
  <c r="F90" i="16"/>
  <c r="G90" i="16"/>
  <c r="H90" i="16"/>
  <c r="C91" i="16"/>
  <c r="D91" i="16"/>
  <c r="E91" i="16"/>
  <c r="F91" i="16"/>
  <c r="G91" i="16"/>
  <c r="H91" i="16"/>
  <c r="C92" i="16"/>
  <c r="D92" i="16"/>
  <c r="E92" i="16"/>
  <c r="F92" i="16"/>
  <c r="G92" i="16"/>
  <c r="H92" i="16"/>
  <c r="C93" i="16"/>
  <c r="D93" i="16"/>
  <c r="E93" i="16"/>
  <c r="F93" i="16"/>
  <c r="G93" i="16"/>
  <c r="H93" i="16"/>
  <c r="C94" i="16"/>
  <c r="D94" i="16"/>
  <c r="E94" i="16"/>
  <c r="F94" i="16"/>
  <c r="G94" i="16"/>
  <c r="H94" i="16"/>
  <c r="C95" i="16"/>
  <c r="D95" i="16"/>
  <c r="E95" i="16"/>
  <c r="F95" i="16"/>
  <c r="G95" i="16"/>
  <c r="H95" i="16"/>
  <c r="C98" i="16"/>
  <c r="D98" i="16"/>
  <c r="E98" i="16"/>
  <c r="F98" i="16"/>
  <c r="G98" i="16"/>
  <c r="H98" i="16"/>
  <c r="C71" i="16"/>
  <c r="D71" i="16"/>
  <c r="E71" i="16"/>
  <c r="F71" i="16"/>
  <c r="G71" i="16"/>
  <c r="B41" i="16"/>
  <c r="C41" i="16"/>
  <c r="D41" i="16"/>
  <c r="E41" i="16"/>
  <c r="F41" i="16"/>
  <c r="G41" i="16"/>
  <c r="B42" i="16"/>
  <c r="C42" i="16"/>
  <c r="D42" i="16"/>
  <c r="E42" i="16"/>
  <c r="F42" i="16"/>
  <c r="G42" i="16"/>
  <c r="B43" i="16"/>
  <c r="C43" i="16"/>
  <c r="D43" i="16"/>
  <c r="E43" i="16"/>
  <c r="F43" i="16"/>
  <c r="G43" i="16"/>
  <c r="B44" i="16"/>
  <c r="C44" i="16"/>
  <c r="D44" i="16"/>
  <c r="E44" i="16"/>
  <c r="F44" i="16"/>
  <c r="G44" i="16"/>
  <c r="B45" i="16"/>
  <c r="C45" i="16"/>
  <c r="D45" i="16"/>
  <c r="E45" i="16"/>
  <c r="F45" i="16"/>
  <c r="G45" i="16"/>
  <c r="B46" i="16"/>
  <c r="C46" i="16"/>
  <c r="D46" i="16"/>
  <c r="E46" i="16"/>
  <c r="F46" i="16"/>
  <c r="G46" i="16"/>
  <c r="B47" i="16"/>
  <c r="C47" i="16"/>
  <c r="D47" i="16"/>
  <c r="E47" i="16"/>
  <c r="F47" i="16"/>
  <c r="G47" i="16"/>
  <c r="B48" i="16"/>
  <c r="C48" i="16"/>
  <c r="D48" i="16"/>
  <c r="E48" i="16"/>
  <c r="F48" i="16"/>
  <c r="G48" i="16"/>
  <c r="B49" i="16"/>
  <c r="C49" i="16"/>
  <c r="D49" i="16"/>
  <c r="E49" i="16"/>
  <c r="F49" i="16"/>
  <c r="G49" i="16"/>
  <c r="B50" i="16"/>
  <c r="C50" i="16"/>
  <c r="D50" i="16"/>
  <c r="E50" i="16"/>
  <c r="F50" i="16"/>
  <c r="G50" i="16"/>
  <c r="B51" i="16"/>
  <c r="C51" i="16"/>
  <c r="D51" i="16"/>
  <c r="E51" i="16"/>
  <c r="F51" i="16"/>
  <c r="G51" i="16"/>
  <c r="B52" i="16"/>
  <c r="C52" i="16"/>
  <c r="D52" i="16"/>
  <c r="E52" i="16"/>
  <c r="F52" i="16"/>
  <c r="G52" i="16"/>
  <c r="B53" i="16"/>
  <c r="C53" i="16"/>
  <c r="D53" i="16"/>
  <c r="E53" i="16"/>
  <c r="F53" i="16"/>
  <c r="G53" i="16"/>
  <c r="B54" i="16"/>
  <c r="C54" i="16"/>
  <c r="D54" i="16"/>
  <c r="E54" i="16"/>
  <c r="F54" i="16"/>
  <c r="G54" i="16"/>
  <c r="B55" i="16"/>
  <c r="C55" i="16"/>
  <c r="D55" i="16"/>
  <c r="E55" i="16"/>
  <c r="F55" i="16"/>
  <c r="G55" i="16"/>
  <c r="B56" i="16"/>
  <c r="C56" i="16"/>
  <c r="D56" i="16"/>
  <c r="E56" i="16"/>
  <c r="F56" i="16"/>
  <c r="G56" i="16"/>
  <c r="B57" i="16"/>
  <c r="C57" i="16"/>
  <c r="D57" i="16"/>
  <c r="E57" i="16"/>
  <c r="F57" i="16"/>
  <c r="G57" i="16"/>
  <c r="B58" i="16"/>
  <c r="C58" i="16"/>
  <c r="D58" i="16"/>
  <c r="E58" i="16"/>
  <c r="F58" i="16"/>
  <c r="G58" i="16"/>
  <c r="B59" i="16"/>
  <c r="C59" i="16"/>
  <c r="D59" i="16"/>
  <c r="E59" i="16"/>
  <c r="F59" i="16"/>
  <c r="G59" i="16"/>
  <c r="B60" i="16"/>
  <c r="C60" i="16"/>
  <c r="D60" i="16"/>
  <c r="E60" i="16"/>
  <c r="F60" i="16"/>
  <c r="G60" i="16"/>
  <c r="B61" i="16"/>
  <c r="C61" i="16"/>
  <c r="D61" i="16"/>
  <c r="E61" i="16"/>
  <c r="F61" i="16"/>
  <c r="G61" i="16"/>
  <c r="B62" i="16"/>
  <c r="C62" i="16"/>
  <c r="D62" i="16"/>
  <c r="E62" i="16"/>
  <c r="F62" i="16"/>
  <c r="G62" i="16"/>
  <c r="B63" i="16"/>
  <c r="C63" i="16"/>
  <c r="D63" i="16"/>
  <c r="E63" i="16"/>
  <c r="F63" i="16"/>
  <c r="G63" i="16"/>
  <c r="B64" i="16"/>
  <c r="C64" i="16"/>
  <c r="D64" i="16"/>
  <c r="E64" i="16"/>
  <c r="F64" i="16"/>
  <c r="G64" i="16"/>
  <c r="B67" i="16"/>
  <c r="C67" i="16"/>
  <c r="D67" i="16"/>
  <c r="E67" i="16"/>
  <c r="F67" i="16"/>
  <c r="G67" i="16"/>
  <c r="C40" i="16"/>
  <c r="D40" i="16"/>
  <c r="E40" i="16"/>
  <c r="F40" i="16"/>
  <c r="G40" i="16"/>
  <c r="C34" i="16"/>
  <c r="C65" i="16" s="1"/>
  <c r="D34" i="16"/>
  <c r="D35" i="16" s="1"/>
  <c r="E34" i="16"/>
  <c r="F34" i="16"/>
  <c r="F65" i="16" s="1"/>
  <c r="C34" i="47"/>
  <c r="D34" i="47"/>
  <c r="E34" i="47"/>
  <c r="F34" i="47"/>
  <c r="C87" i="9"/>
  <c r="D87" i="9"/>
  <c r="E87" i="9"/>
  <c r="F87" i="9"/>
  <c r="G87" i="9"/>
  <c r="H87" i="9"/>
  <c r="C88" i="9"/>
  <c r="D88" i="9"/>
  <c r="E88" i="9"/>
  <c r="F88" i="9"/>
  <c r="G88" i="9"/>
  <c r="H88" i="9"/>
  <c r="C89" i="9"/>
  <c r="D89" i="9"/>
  <c r="E89" i="9"/>
  <c r="F89" i="9"/>
  <c r="G89" i="9"/>
  <c r="H89" i="9"/>
  <c r="C90" i="9"/>
  <c r="D90" i="9"/>
  <c r="E90" i="9"/>
  <c r="F90" i="9"/>
  <c r="G90" i="9"/>
  <c r="H90" i="9"/>
  <c r="C91" i="9"/>
  <c r="D91" i="9"/>
  <c r="E91" i="9"/>
  <c r="F91" i="9"/>
  <c r="G91" i="9"/>
  <c r="H91" i="9"/>
  <c r="C92" i="9"/>
  <c r="D92" i="9"/>
  <c r="E92" i="9"/>
  <c r="F92" i="9"/>
  <c r="G92" i="9"/>
  <c r="H92" i="9"/>
  <c r="C93" i="9"/>
  <c r="D93" i="9"/>
  <c r="E93" i="9"/>
  <c r="F93" i="9"/>
  <c r="G93" i="9"/>
  <c r="H93" i="9"/>
  <c r="C94" i="9"/>
  <c r="D94" i="9"/>
  <c r="E94" i="9"/>
  <c r="F94" i="9"/>
  <c r="G94" i="9"/>
  <c r="H94" i="9"/>
  <c r="C95" i="9"/>
  <c r="D95" i="9"/>
  <c r="E95" i="9"/>
  <c r="F95" i="9"/>
  <c r="G95" i="9"/>
  <c r="H95" i="9"/>
  <c r="C98" i="9"/>
  <c r="D98" i="9"/>
  <c r="E98" i="9"/>
  <c r="F98" i="9"/>
  <c r="G98" i="9"/>
  <c r="H98" i="9"/>
  <c r="C72" i="9"/>
  <c r="D72" i="9"/>
  <c r="E72" i="9"/>
  <c r="F72" i="9"/>
  <c r="G72" i="9"/>
  <c r="H72" i="9"/>
  <c r="C73" i="9"/>
  <c r="D73" i="9"/>
  <c r="E73" i="9"/>
  <c r="F73" i="9"/>
  <c r="G73" i="9"/>
  <c r="H73" i="9"/>
  <c r="C74" i="9"/>
  <c r="D74" i="9"/>
  <c r="E74" i="9"/>
  <c r="F74" i="9"/>
  <c r="G74" i="9"/>
  <c r="H74" i="9"/>
  <c r="C75" i="9"/>
  <c r="D75" i="9"/>
  <c r="E75" i="9"/>
  <c r="F75" i="9"/>
  <c r="G75" i="9"/>
  <c r="H75" i="9"/>
  <c r="C76" i="9"/>
  <c r="D76" i="9"/>
  <c r="E76" i="9"/>
  <c r="F76" i="9"/>
  <c r="G76" i="9"/>
  <c r="H76" i="9"/>
  <c r="C77" i="9"/>
  <c r="D77" i="9"/>
  <c r="E77" i="9"/>
  <c r="F77" i="9"/>
  <c r="G77" i="9"/>
  <c r="H77" i="9"/>
  <c r="C78" i="9"/>
  <c r="D78" i="9"/>
  <c r="E78" i="9"/>
  <c r="F78" i="9"/>
  <c r="G78" i="9"/>
  <c r="H78" i="9"/>
  <c r="C79" i="9"/>
  <c r="D79" i="9"/>
  <c r="E79" i="9"/>
  <c r="F79" i="9"/>
  <c r="G79" i="9"/>
  <c r="H79" i="9"/>
  <c r="C80" i="9"/>
  <c r="D80" i="9"/>
  <c r="E80" i="9"/>
  <c r="F80" i="9"/>
  <c r="G80" i="9"/>
  <c r="H80" i="9"/>
  <c r="C81" i="9"/>
  <c r="D81" i="9"/>
  <c r="E81" i="9"/>
  <c r="F81" i="9"/>
  <c r="G81" i="9"/>
  <c r="H81" i="9"/>
  <c r="C82" i="9"/>
  <c r="D82" i="9"/>
  <c r="E82" i="9"/>
  <c r="F82" i="9"/>
  <c r="G82" i="9"/>
  <c r="H82" i="9"/>
  <c r="C83" i="9"/>
  <c r="D83" i="9"/>
  <c r="E83" i="9"/>
  <c r="F83" i="9"/>
  <c r="G83" i="9"/>
  <c r="H83" i="9"/>
  <c r="C84" i="9"/>
  <c r="D84" i="9"/>
  <c r="E84" i="9"/>
  <c r="F84" i="9"/>
  <c r="G84" i="9"/>
  <c r="H84" i="9"/>
  <c r="C85" i="9"/>
  <c r="D85" i="9"/>
  <c r="E85" i="9"/>
  <c r="F85" i="9"/>
  <c r="G85" i="9"/>
  <c r="H85" i="9"/>
  <c r="C86" i="9"/>
  <c r="D86" i="9"/>
  <c r="E86" i="9"/>
  <c r="F86" i="9"/>
  <c r="G86" i="9"/>
  <c r="H86" i="9"/>
  <c r="C71" i="9"/>
  <c r="D71" i="9"/>
  <c r="E71" i="9"/>
  <c r="F71" i="9"/>
  <c r="G71" i="9"/>
  <c r="B41" i="9"/>
  <c r="C41" i="9"/>
  <c r="D41" i="9"/>
  <c r="E41" i="9"/>
  <c r="F41" i="9"/>
  <c r="G41" i="9"/>
  <c r="B42" i="9"/>
  <c r="C42" i="9"/>
  <c r="D42" i="9"/>
  <c r="E42" i="9"/>
  <c r="F42" i="9"/>
  <c r="G42" i="9"/>
  <c r="B43" i="9"/>
  <c r="C43" i="9"/>
  <c r="D43" i="9"/>
  <c r="E43" i="9"/>
  <c r="F43" i="9"/>
  <c r="G43" i="9"/>
  <c r="B44" i="9"/>
  <c r="C44" i="9"/>
  <c r="D44" i="9"/>
  <c r="E44" i="9"/>
  <c r="F44" i="9"/>
  <c r="G44" i="9"/>
  <c r="B45" i="9"/>
  <c r="C45" i="9"/>
  <c r="D45" i="9"/>
  <c r="E45" i="9"/>
  <c r="F45" i="9"/>
  <c r="G45" i="9"/>
  <c r="B46" i="9"/>
  <c r="C46" i="9"/>
  <c r="D46" i="9"/>
  <c r="E46" i="9"/>
  <c r="F46" i="9"/>
  <c r="G46" i="9"/>
  <c r="B47" i="9"/>
  <c r="C47" i="9"/>
  <c r="D47" i="9"/>
  <c r="E47" i="9"/>
  <c r="F47" i="9"/>
  <c r="G47" i="9"/>
  <c r="B48" i="9"/>
  <c r="C48" i="9"/>
  <c r="D48" i="9"/>
  <c r="E48" i="9"/>
  <c r="F48" i="9"/>
  <c r="G48" i="9"/>
  <c r="B49" i="9"/>
  <c r="C49" i="9"/>
  <c r="D49" i="9"/>
  <c r="E49" i="9"/>
  <c r="F49" i="9"/>
  <c r="G49" i="9"/>
  <c r="B50" i="9"/>
  <c r="C50" i="9"/>
  <c r="D50" i="9"/>
  <c r="E50" i="9"/>
  <c r="F50" i="9"/>
  <c r="G50" i="9"/>
  <c r="B51" i="9"/>
  <c r="C51" i="9"/>
  <c r="D51" i="9"/>
  <c r="E51" i="9"/>
  <c r="F51" i="9"/>
  <c r="G51" i="9"/>
  <c r="B52" i="9"/>
  <c r="C52" i="9"/>
  <c r="D52" i="9"/>
  <c r="E52" i="9"/>
  <c r="F52" i="9"/>
  <c r="G52" i="9"/>
  <c r="B53" i="9"/>
  <c r="C53" i="9"/>
  <c r="D53" i="9"/>
  <c r="E53" i="9"/>
  <c r="F53" i="9"/>
  <c r="G53" i="9"/>
  <c r="B54" i="9"/>
  <c r="C54" i="9"/>
  <c r="D54" i="9"/>
  <c r="E54" i="9"/>
  <c r="F54" i="9"/>
  <c r="G54" i="9"/>
  <c r="B55" i="9"/>
  <c r="C55" i="9"/>
  <c r="D55" i="9"/>
  <c r="E55" i="9"/>
  <c r="F55" i="9"/>
  <c r="G55" i="9"/>
  <c r="B56" i="9"/>
  <c r="C56" i="9"/>
  <c r="D56" i="9"/>
  <c r="E56" i="9"/>
  <c r="F56" i="9"/>
  <c r="G56" i="9"/>
  <c r="B57" i="9"/>
  <c r="C57" i="9"/>
  <c r="D57" i="9"/>
  <c r="E57" i="9"/>
  <c r="F57" i="9"/>
  <c r="G57" i="9"/>
  <c r="B58" i="9"/>
  <c r="C58" i="9"/>
  <c r="D58" i="9"/>
  <c r="E58" i="9"/>
  <c r="F58" i="9"/>
  <c r="G58" i="9"/>
  <c r="B59" i="9"/>
  <c r="C59" i="9"/>
  <c r="D59" i="9"/>
  <c r="E59" i="9"/>
  <c r="F59" i="9"/>
  <c r="G59" i="9"/>
  <c r="B60" i="9"/>
  <c r="C60" i="9"/>
  <c r="D60" i="9"/>
  <c r="E60" i="9"/>
  <c r="F60" i="9"/>
  <c r="G60" i="9"/>
  <c r="B61" i="9"/>
  <c r="C61" i="9"/>
  <c r="D61" i="9"/>
  <c r="E61" i="9"/>
  <c r="F61" i="9"/>
  <c r="G61" i="9"/>
  <c r="B62" i="9"/>
  <c r="C62" i="9"/>
  <c r="D62" i="9"/>
  <c r="E62" i="9"/>
  <c r="F62" i="9"/>
  <c r="G62" i="9"/>
  <c r="B63" i="9"/>
  <c r="C63" i="9"/>
  <c r="D63" i="9"/>
  <c r="E63" i="9"/>
  <c r="F63" i="9"/>
  <c r="G63" i="9"/>
  <c r="B64" i="9"/>
  <c r="C64" i="9"/>
  <c r="D64" i="9"/>
  <c r="E64" i="9"/>
  <c r="F64" i="9"/>
  <c r="G64" i="9"/>
  <c r="B67" i="9"/>
  <c r="C67" i="9"/>
  <c r="D67" i="9"/>
  <c r="E67" i="9"/>
  <c r="F67" i="9"/>
  <c r="G67" i="9"/>
  <c r="C40" i="9"/>
  <c r="D40" i="9"/>
  <c r="E40" i="9"/>
  <c r="F40" i="9"/>
  <c r="G40" i="9"/>
  <c r="C34" i="9"/>
  <c r="C35" i="9" s="1"/>
  <c r="D34" i="9"/>
  <c r="E34" i="9"/>
  <c r="E35" i="9" s="1"/>
  <c r="F34" i="9"/>
  <c r="F35" i="9" s="1"/>
  <c r="C71" i="8"/>
  <c r="G16" i="43" l="1"/>
  <c r="H23" i="43"/>
  <c r="G17" i="43"/>
  <c r="G15" i="43"/>
  <c r="D16" i="43"/>
  <c r="E23" i="43"/>
  <c r="D17" i="43"/>
  <c r="D15" i="43"/>
  <c r="G23" i="43"/>
  <c r="F17" i="43"/>
  <c r="F16" i="43"/>
  <c r="F15" i="43"/>
  <c r="D23" i="43"/>
  <c r="C17" i="43"/>
  <c r="C16" i="43"/>
  <c r="C15" i="43"/>
  <c r="H15" i="43"/>
  <c r="H16" i="43"/>
  <c r="H17" i="43"/>
  <c r="E15" i="43"/>
  <c r="F23" i="43"/>
  <c r="E17" i="43"/>
  <c r="E16" i="43"/>
  <c r="F17" i="40"/>
  <c r="F16" i="40"/>
  <c r="F15" i="40"/>
  <c r="C17" i="40"/>
  <c r="C16" i="40"/>
  <c r="C15" i="40"/>
  <c r="H15" i="40"/>
  <c r="H17" i="40"/>
  <c r="H16" i="40"/>
  <c r="E15" i="40"/>
  <c r="E17" i="40"/>
  <c r="E16" i="40"/>
  <c r="G16" i="40"/>
  <c r="G15" i="40"/>
  <c r="G17" i="40"/>
  <c r="D16" i="40"/>
  <c r="D15" i="40"/>
  <c r="D17" i="40"/>
  <c r="C22" i="24"/>
  <c r="B15" i="24"/>
  <c r="B16" i="24"/>
  <c r="D96" i="47"/>
  <c r="D65" i="47"/>
  <c r="F96" i="47"/>
  <c r="F65" i="47"/>
  <c r="C35" i="47"/>
  <c r="C65" i="47"/>
  <c r="E96" i="47"/>
  <c r="E65" i="47"/>
  <c r="G11" i="44"/>
  <c r="F11" i="44"/>
  <c r="E11" i="44"/>
  <c r="D11" i="44"/>
  <c r="D17" i="49"/>
  <c r="D16" i="49"/>
  <c r="D15" i="49"/>
  <c r="C16" i="49"/>
  <c r="C15" i="49"/>
  <c r="C17" i="49"/>
  <c r="B15" i="49"/>
  <c r="B16" i="49"/>
  <c r="B17" i="49"/>
  <c r="F15" i="49"/>
  <c r="F17" i="49"/>
  <c r="F16" i="49"/>
  <c r="E15" i="49"/>
  <c r="E16" i="49"/>
  <c r="E17" i="49"/>
  <c r="I17" i="27"/>
  <c r="I16" i="27"/>
  <c r="I15" i="27"/>
  <c r="H17" i="27"/>
  <c r="H15" i="27"/>
  <c r="H16" i="27"/>
  <c r="G15" i="27"/>
  <c r="G17" i="27"/>
  <c r="G16" i="27"/>
  <c r="N15" i="27"/>
  <c r="N17" i="27"/>
  <c r="N16" i="27"/>
  <c r="F17" i="27"/>
  <c r="F15" i="27"/>
  <c r="F16" i="27"/>
  <c r="M17" i="27"/>
  <c r="M16" i="27"/>
  <c r="M15" i="27"/>
  <c r="E15" i="27"/>
  <c r="E17" i="27"/>
  <c r="E16" i="27"/>
  <c r="L16" i="27"/>
  <c r="L15" i="27"/>
  <c r="L17" i="27"/>
  <c r="D16" i="27"/>
  <c r="D15" i="27"/>
  <c r="D17" i="27"/>
  <c r="K16" i="27"/>
  <c r="K15" i="27"/>
  <c r="K17" i="27"/>
  <c r="C15" i="27"/>
  <c r="C16" i="27"/>
  <c r="C17" i="27"/>
  <c r="J17" i="27"/>
  <c r="J16" i="27"/>
  <c r="J15" i="27"/>
  <c r="B17" i="27"/>
  <c r="B16" i="27"/>
  <c r="B15" i="27"/>
  <c r="I11" i="28"/>
  <c r="I17" i="48"/>
  <c r="I16" i="48"/>
  <c r="I15" i="48"/>
  <c r="H17" i="48"/>
  <c r="H16" i="48"/>
  <c r="H15" i="48"/>
  <c r="G17" i="48"/>
  <c r="G16" i="48"/>
  <c r="G15" i="48"/>
  <c r="N11" i="28"/>
  <c r="N15" i="48"/>
  <c r="N17" i="48"/>
  <c r="N16" i="48"/>
  <c r="F11" i="28"/>
  <c r="F17" i="48"/>
  <c r="F16" i="48"/>
  <c r="F15" i="48"/>
  <c r="M11" i="28"/>
  <c r="M16" i="48"/>
  <c r="M17" i="48"/>
  <c r="M15" i="48"/>
  <c r="E11" i="28"/>
  <c r="E16" i="48"/>
  <c r="E17" i="48"/>
  <c r="E15" i="48"/>
  <c r="L15" i="48"/>
  <c r="L16" i="48"/>
  <c r="L17" i="48"/>
  <c r="D15" i="48"/>
  <c r="D17" i="48"/>
  <c r="D16" i="48"/>
  <c r="K11" i="28"/>
  <c r="K16" i="48"/>
  <c r="K15" i="48"/>
  <c r="K17" i="48"/>
  <c r="C17" i="48"/>
  <c r="C16" i="48"/>
  <c r="C15" i="48"/>
  <c r="J11" i="28"/>
  <c r="J17" i="48"/>
  <c r="J16" i="48"/>
  <c r="J15" i="48"/>
  <c r="B17" i="48"/>
  <c r="B15" i="48"/>
  <c r="B16" i="48"/>
  <c r="B14" i="24"/>
  <c r="M15" i="53"/>
  <c r="M14" i="53"/>
  <c r="M16" i="53"/>
  <c r="O15" i="53"/>
  <c r="O14" i="53"/>
  <c r="O16" i="53"/>
  <c r="G15" i="53"/>
  <c r="G14" i="53"/>
  <c r="G16" i="53"/>
  <c r="F14" i="53"/>
  <c r="F16" i="53"/>
  <c r="F15" i="53"/>
  <c r="L16" i="53"/>
  <c r="L15" i="53"/>
  <c r="L14" i="53"/>
  <c r="D16" i="53"/>
  <c r="D15" i="53"/>
  <c r="D14" i="53"/>
  <c r="K16" i="53"/>
  <c r="K15" i="53"/>
  <c r="K14" i="53"/>
  <c r="C14" i="53"/>
  <c r="C16" i="53"/>
  <c r="C15" i="53"/>
  <c r="E15" i="53"/>
  <c r="E14" i="53"/>
  <c r="E16" i="53"/>
  <c r="J16" i="53"/>
  <c r="J15" i="53"/>
  <c r="J14" i="53"/>
  <c r="B14" i="53"/>
  <c r="B15" i="53"/>
  <c r="B16" i="53"/>
  <c r="N14" i="53"/>
  <c r="N15" i="53"/>
  <c r="N16" i="53"/>
  <c r="I16" i="53"/>
  <c r="I15" i="53"/>
  <c r="I14" i="53"/>
  <c r="H14" i="53"/>
  <c r="H16" i="53"/>
  <c r="H15" i="53"/>
  <c r="D72" i="52"/>
  <c r="B11" i="28"/>
  <c r="M23" i="27"/>
  <c r="E23" i="27"/>
  <c r="I23" i="27"/>
  <c r="E23" i="40"/>
  <c r="O11" i="46"/>
  <c r="G11" i="46"/>
  <c r="H22" i="53"/>
  <c r="G23" i="48"/>
  <c r="G11" i="28"/>
  <c r="F11" i="41"/>
  <c r="F23" i="49"/>
  <c r="G23" i="42"/>
  <c r="F72" i="52"/>
  <c r="J11" i="46"/>
  <c r="K22" i="53"/>
  <c r="B11" i="46"/>
  <c r="C22" i="53"/>
  <c r="L23" i="27"/>
  <c r="D23" i="27"/>
  <c r="H23" i="40"/>
  <c r="C65" i="9"/>
  <c r="F96" i="16"/>
  <c r="L11" i="46"/>
  <c r="M22" i="53"/>
  <c r="H11" i="46"/>
  <c r="I22" i="53"/>
  <c r="D11" i="46"/>
  <c r="E22" i="53"/>
  <c r="L11" i="28"/>
  <c r="H23" i="48"/>
  <c r="H11" i="28"/>
  <c r="D23" i="48"/>
  <c r="D11" i="28"/>
  <c r="N23" i="27"/>
  <c r="J23" i="27"/>
  <c r="F23" i="27"/>
  <c r="C11" i="41"/>
  <c r="C23" i="49"/>
  <c r="F23" i="40"/>
  <c r="D23" i="42"/>
  <c r="K11" i="46"/>
  <c r="L22" i="53"/>
  <c r="C11" i="46"/>
  <c r="D22" i="53"/>
  <c r="C23" i="48"/>
  <c r="C11" i="28"/>
  <c r="N11" i="46"/>
  <c r="O22" i="53"/>
  <c r="F11" i="46"/>
  <c r="G22" i="53"/>
  <c r="H23" i="27"/>
  <c r="E11" i="41"/>
  <c r="E23" i="49"/>
  <c r="D23" i="40"/>
  <c r="F23" i="42"/>
  <c r="E96" i="9"/>
  <c r="D49" i="52"/>
  <c r="E72" i="52"/>
  <c r="M11" i="46"/>
  <c r="N22" i="53"/>
  <c r="I11" i="46"/>
  <c r="J22" i="53"/>
  <c r="E11" i="46"/>
  <c r="F22" i="53"/>
  <c r="K23" i="27"/>
  <c r="G23" i="27"/>
  <c r="C23" i="27"/>
  <c r="D23" i="49"/>
  <c r="D11" i="41"/>
  <c r="G23" i="40"/>
  <c r="E23" i="42"/>
  <c r="E66" i="9"/>
  <c r="F97" i="9"/>
  <c r="D66" i="16"/>
  <c r="C66" i="9"/>
  <c r="F73" i="18"/>
  <c r="E50" i="18"/>
  <c r="F66" i="9"/>
  <c r="D35" i="9"/>
  <c r="F65" i="9"/>
  <c r="D96" i="9"/>
  <c r="F35" i="47"/>
  <c r="C35" i="16"/>
  <c r="E65" i="16"/>
  <c r="E96" i="16"/>
  <c r="D27" i="52"/>
  <c r="E73" i="52" s="1"/>
  <c r="C49" i="52"/>
  <c r="D27" i="18"/>
  <c r="F49" i="18"/>
  <c r="F72" i="18"/>
  <c r="F23" i="48"/>
  <c r="E65" i="9"/>
  <c r="E35" i="47"/>
  <c r="F35" i="16"/>
  <c r="D65" i="16"/>
  <c r="D96" i="16"/>
  <c r="C27" i="52"/>
  <c r="D73" i="52" s="1"/>
  <c r="F49" i="52"/>
  <c r="C27" i="18"/>
  <c r="E49" i="18"/>
  <c r="E72" i="18"/>
  <c r="E23" i="48"/>
  <c r="D65" i="9"/>
  <c r="F96" i="9"/>
  <c r="D35" i="47"/>
  <c r="E35" i="16"/>
  <c r="F27" i="52"/>
  <c r="G73" i="52" s="1"/>
  <c r="E49" i="52"/>
  <c r="F27" i="18"/>
  <c r="D72" i="18"/>
  <c r="E27" i="52"/>
  <c r="F73" i="52" s="1"/>
  <c r="AE16" i="24" l="1"/>
  <c r="AE15" i="24"/>
  <c r="D97" i="47"/>
  <c r="D66" i="47"/>
  <c r="E97" i="47"/>
  <c r="E66" i="47"/>
  <c r="C66" i="47"/>
  <c r="F66" i="47"/>
  <c r="F97" i="47"/>
  <c r="D73" i="18"/>
  <c r="C50" i="18"/>
  <c r="D50" i="52"/>
  <c r="F50" i="52"/>
  <c r="F66" i="16"/>
  <c r="E73" i="18"/>
  <c r="D50" i="18"/>
  <c r="E97" i="9"/>
  <c r="D66" i="9"/>
  <c r="E50" i="52"/>
  <c r="C50" i="52"/>
  <c r="G73" i="18"/>
  <c r="F50" i="18"/>
  <c r="E66" i="16"/>
  <c r="F97" i="16"/>
  <c r="D97" i="16"/>
  <c r="C66" i="16"/>
  <c r="D97" i="9"/>
  <c r="E97" i="16"/>
  <c r="B16" i="2"/>
  <c r="B17" i="2"/>
  <c r="C17" i="2"/>
  <c r="D17" i="2"/>
  <c r="G17" i="2"/>
  <c r="C15" i="2"/>
  <c r="F15" i="2"/>
  <c r="G15" i="2"/>
  <c r="E15" i="2"/>
  <c r="F17" i="2"/>
  <c r="E16" i="2" l="1"/>
  <c r="D15" i="2"/>
  <c r="E17" i="2"/>
  <c r="G16" i="2"/>
  <c r="C16" i="2"/>
  <c r="F16" i="2"/>
  <c r="D16" i="2"/>
  <c r="I21" i="48" l="1"/>
  <c r="J21" i="48"/>
  <c r="K21" i="48"/>
  <c r="L21" i="48"/>
  <c r="M21" i="48"/>
  <c r="N21" i="48"/>
  <c r="O21" i="48"/>
  <c r="P21" i="48"/>
  <c r="Q21" i="48"/>
  <c r="R21" i="48"/>
  <c r="S21" i="48"/>
  <c r="T21" i="48"/>
  <c r="U21" i="48"/>
  <c r="V21" i="48"/>
  <c r="W21" i="48"/>
  <c r="X21" i="48"/>
  <c r="Y21" i="48"/>
  <c r="Z21" i="48"/>
  <c r="I22" i="48"/>
  <c r="J22" i="48"/>
  <c r="K22" i="48"/>
  <c r="L22" i="48"/>
  <c r="M22" i="48"/>
  <c r="N22" i="48"/>
  <c r="O22" i="48"/>
  <c r="P22" i="48"/>
  <c r="Q22" i="48"/>
  <c r="R22" i="48"/>
  <c r="S22" i="48"/>
  <c r="T22" i="48"/>
  <c r="U22" i="48"/>
  <c r="V22" i="48"/>
  <c r="W22" i="48"/>
  <c r="X22" i="48"/>
  <c r="Y22" i="48"/>
  <c r="Z22" i="48"/>
  <c r="I23" i="48"/>
  <c r="J23" i="48"/>
  <c r="K23" i="48"/>
  <c r="L23" i="48"/>
  <c r="M23" i="48"/>
  <c r="N23" i="48"/>
  <c r="H21" i="4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Y58" i="18"/>
  <c r="Z58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Y59" i="18"/>
  <c r="Z59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Z60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Z61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Z62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Z63" i="18"/>
  <c r="I64" i="18"/>
  <c r="J64" i="18"/>
  <c r="K64" i="18"/>
  <c r="L64" i="18"/>
  <c r="M64" i="18"/>
  <c r="N64" i="18"/>
  <c r="O64" i="18"/>
  <c r="P64" i="18"/>
  <c r="Q64" i="18"/>
  <c r="R64" i="18"/>
  <c r="S64" i="18"/>
  <c r="T64" i="18"/>
  <c r="U64" i="18"/>
  <c r="V64" i="18"/>
  <c r="W64" i="18"/>
  <c r="X64" i="18"/>
  <c r="Y64" i="18"/>
  <c r="Z64" i="18"/>
  <c r="I65" i="18"/>
  <c r="J65" i="18"/>
  <c r="K65" i="18"/>
  <c r="L65" i="18"/>
  <c r="M65" i="18"/>
  <c r="N65" i="18"/>
  <c r="O65" i="18"/>
  <c r="P65" i="18"/>
  <c r="Q65" i="18"/>
  <c r="R65" i="18"/>
  <c r="S65" i="18"/>
  <c r="T65" i="18"/>
  <c r="U65" i="18"/>
  <c r="V65" i="18"/>
  <c r="W65" i="18"/>
  <c r="X65" i="18"/>
  <c r="Y65" i="18"/>
  <c r="Z65" i="18"/>
  <c r="I66" i="18"/>
  <c r="J66" i="18"/>
  <c r="K66" i="18"/>
  <c r="L66" i="18"/>
  <c r="M66" i="18"/>
  <c r="N66" i="18"/>
  <c r="O66" i="18"/>
  <c r="P66" i="18"/>
  <c r="Q66" i="18"/>
  <c r="R66" i="18"/>
  <c r="S66" i="18"/>
  <c r="T66" i="18"/>
  <c r="U66" i="18"/>
  <c r="V66" i="18"/>
  <c r="W66" i="18"/>
  <c r="X66" i="18"/>
  <c r="Y66" i="18"/>
  <c r="Z66" i="18"/>
  <c r="I67" i="18"/>
  <c r="J67" i="18"/>
  <c r="K67" i="18"/>
  <c r="L67" i="18"/>
  <c r="M67" i="18"/>
  <c r="N67" i="18"/>
  <c r="O67" i="18"/>
  <c r="P67" i="18"/>
  <c r="Q67" i="18"/>
  <c r="R67" i="18"/>
  <c r="S67" i="18"/>
  <c r="T67" i="18"/>
  <c r="U67" i="18"/>
  <c r="V67" i="18"/>
  <c r="W67" i="18"/>
  <c r="X67" i="18"/>
  <c r="Y67" i="18"/>
  <c r="Z67" i="18"/>
  <c r="I68" i="18"/>
  <c r="J68" i="18"/>
  <c r="K68" i="18"/>
  <c r="L68" i="18"/>
  <c r="M68" i="18"/>
  <c r="N68" i="18"/>
  <c r="O68" i="18"/>
  <c r="P68" i="18"/>
  <c r="Q68" i="18"/>
  <c r="R68" i="18"/>
  <c r="S68" i="18"/>
  <c r="T68" i="18"/>
  <c r="U68" i="18"/>
  <c r="V68" i="18"/>
  <c r="W68" i="18"/>
  <c r="X68" i="18"/>
  <c r="Y68" i="18"/>
  <c r="Z68" i="18"/>
  <c r="I69" i="18"/>
  <c r="J69" i="18"/>
  <c r="K69" i="18"/>
  <c r="L69" i="18"/>
  <c r="M69" i="18"/>
  <c r="N69" i="18"/>
  <c r="O69" i="18"/>
  <c r="P69" i="18"/>
  <c r="Q69" i="18"/>
  <c r="R69" i="18"/>
  <c r="S69" i="18"/>
  <c r="T69" i="18"/>
  <c r="U69" i="18"/>
  <c r="V69" i="18"/>
  <c r="W69" i="18"/>
  <c r="X69" i="18"/>
  <c r="Y69" i="18"/>
  <c r="Z69" i="18"/>
  <c r="I70" i="18"/>
  <c r="J70" i="18"/>
  <c r="K70" i="18"/>
  <c r="L70" i="18"/>
  <c r="M70" i="18"/>
  <c r="N70" i="18"/>
  <c r="O70" i="18"/>
  <c r="P70" i="18"/>
  <c r="Q70" i="18"/>
  <c r="R70" i="18"/>
  <c r="S70" i="18"/>
  <c r="T70" i="18"/>
  <c r="U70" i="18"/>
  <c r="V70" i="18"/>
  <c r="W70" i="18"/>
  <c r="X70" i="18"/>
  <c r="Y70" i="18"/>
  <c r="Z70" i="18"/>
  <c r="I71" i="18"/>
  <c r="J71" i="18"/>
  <c r="K71" i="18"/>
  <c r="L71" i="18"/>
  <c r="M71" i="18"/>
  <c r="N71" i="18"/>
  <c r="O71" i="18"/>
  <c r="P71" i="18"/>
  <c r="Q71" i="18"/>
  <c r="R71" i="18"/>
  <c r="S71" i="18"/>
  <c r="T71" i="18"/>
  <c r="U71" i="18"/>
  <c r="V71" i="18"/>
  <c r="W71" i="18"/>
  <c r="X71" i="18"/>
  <c r="Y71" i="18"/>
  <c r="Z71" i="18"/>
  <c r="R73" i="18"/>
  <c r="S73" i="18"/>
  <c r="T73" i="18"/>
  <c r="U73" i="18"/>
  <c r="V73" i="18"/>
  <c r="W73" i="18"/>
  <c r="X73" i="18"/>
  <c r="Y73" i="18"/>
  <c r="Z73" i="18"/>
  <c r="I74" i="18"/>
  <c r="J74" i="18"/>
  <c r="K74" i="18"/>
  <c r="L74" i="18"/>
  <c r="M74" i="18"/>
  <c r="N74" i="18"/>
  <c r="O74" i="18"/>
  <c r="P74" i="18"/>
  <c r="Q74" i="18"/>
  <c r="R74" i="18"/>
  <c r="S74" i="18"/>
  <c r="T74" i="18"/>
  <c r="U74" i="18"/>
  <c r="V74" i="18"/>
  <c r="W74" i="18"/>
  <c r="X74" i="18"/>
  <c r="Y74" i="18"/>
  <c r="Z74" i="18"/>
  <c r="I71" i="16"/>
  <c r="J71" i="16"/>
  <c r="K71" i="16"/>
  <c r="L71" i="16"/>
  <c r="I72" i="16"/>
  <c r="J72" i="16"/>
  <c r="K72" i="16"/>
  <c r="L72" i="16"/>
  <c r="I73" i="16"/>
  <c r="J73" i="16"/>
  <c r="K73" i="16"/>
  <c r="L73" i="16"/>
  <c r="I74" i="16"/>
  <c r="J74" i="16"/>
  <c r="K74" i="16"/>
  <c r="L74" i="16"/>
  <c r="I75" i="16"/>
  <c r="J75" i="16"/>
  <c r="K75" i="16"/>
  <c r="L75" i="16"/>
  <c r="I76" i="16"/>
  <c r="J76" i="16"/>
  <c r="K76" i="16"/>
  <c r="L76" i="16"/>
  <c r="I77" i="16"/>
  <c r="J77" i="16"/>
  <c r="K77" i="16"/>
  <c r="L77" i="16"/>
  <c r="I78" i="16"/>
  <c r="J78" i="16"/>
  <c r="K78" i="16"/>
  <c r="L78" i="16"/>
  <c r="I79" i="16"/>
  <c r="J79" i="16"/>
  <c r="K79" i="16"/>
  <c r="L79" i="16"/>
  <c r="I80" i="16"/>
  <c r="J80" i="16"/>
  <c r="K80" i="16"/>
  <c r="L80" i="16"/>
  <c r="I81" i="16"/>
  <c r="J81" i="16"/>
  <c r="K81" i="16"/>
  <c r="L81" i="16"/>
  <c r="I82" i="16"/>
  <c r="J82" i="16"/>
  <c r="K82" i="16"/>
  <c r="L82" i="16"/>
  <c r="I83" i="16"/>
  <c r="J83" i="16"/>
  <c r="K83" i="16"/>
  <c r="L83" i="16"/>
  <c r="I84" i="16"/>
  <c r="J84" i="16"/>
  <c r="K84" i="16"/>
  <c r="L84" i="16"/>
  <c r="I85" i="16"/>
  <c r="J85" i="16"/>
  <c r="K85" i="16"/>
  <c r="L85" i="16"/>
  <c r="I86" i="16"/>
  <c r="J86" i="16"/>
  <c r="K86" i="16"/>
  <c r="L86" i="16"/>
  <c r="I87" i="16"/>
  <c r="J87" i="16"/>
  <c r="K87" i="16"/>
  <c r="L87" i="16"/>
  <c r="I88" i="16"/>
  <c r="J88" i="16"/>
  <c r="K88" i="16"/>
  <c r="L88" i="16"/>
  <c r="I89" i="16"/>
  <c r="J89" i="16"/>
  <c r="K89" i="16"/>
  <c r="L89" i="16"/>
  <c r="I90" i="16"/>
  <c r="J90" i="16"/>
  <c r="K90" i="16"/>
  <c r="L90" i="16"/>
  <c r="I91" i="16"/>
  <c r="J91" i="16"/>
  <c r="K91" i="16"/>
  <c r="L91" i="16"/>
  <c r="I92" i="16"/>
  <c r="J92" i="16"/>
  <c r="K92" i="16"/>
  <c r="L92" i="16"/>
  <c r="I93" i="16"/>
  <c r="J93" i="16"/>
  <c r="K93" i="16"/>
  <c r="L93" i="16"/>
  <c r="I94" i="16"/>
  <c r="J94" i="16"/>
  <c r="K94" i="16"/>
  <c r="L94" i="16"/>
  <c r="I95" i="16"/>
  <c r="J95" i="16"/>
  <c r="K95" i="16"/>
  <c r="L95" i="16"/>
  <c r="I98" i="16"/>
  <c r="J98" i="16"/>
  <c r="K98" i="16"/>
  <c r="L98" i="16"/>
  <c r="I71" i="9"/>
  <c r="J71" i="9"/>
  <c r="K71" i="9"/>
  <c r="L71" i="9"/>
  <c r="M71" i="9"/>
  <c r="I72" i="9"/>
  <c r="J72" i="9"/>
  <c r="K72" i="9"/>
  <c r="L72" i="9"/>
  <c r="M72" i="9"/>
  <c r="I73" i="9"/>
  <c r="J73" i="9"/>
  <c r="K73" i="9"/>
  <c r="L73" i="9"/>
  <c r="M73" i="9"/>
  <c r="I74" i="9"/>
  <c r="J74" i="9"/>
  <c r="K74" i="9"/>
  <c r="L74" i="9"/>
  <c r="M74" i="9"/>
  <c r="I75" i="9"/>
  <c r="J75" i="9"/>
  <c r="K75" i="9"/>
  <c r="L75" i="9"/>
  <c r="M75" i="9"/>
  <c r="I76" i="9"/>
  <c r="J76" i="9"/>
  <c r="K76" i="9"/>
  <c r="L76" i="9"/>
  <c r="M76" i="9"/>
  <c r="I77" i="9"/>
  <c r="J77" i="9"/>
  <c r="K77" i="9"/>
  <c r="L77" i="9"/>
  <c r="M77" i="9"/>
  <c r="I78" i="9"/>
  <c r="J78" i="9"/>
  <c r="K78" i="9"/>
  <c r="L78" i="9"/>
  <c r="M78" i="9"/>
  <c r="I79" i="9"/>
  <c r="J79" i="9"/>
  <c r="K79" i="9"/>
  <c r="L79" i="9"/>
  <c r="M79" i="9"/>
  <c r="I80" i="9"/>
  <c r="J80" i="9"/>
  <c r="K80" i="9"/>
  <c r="L80" i="9"/>
  <c r="M80" i="9"/>
  <c r="I81" i="9"/>
  <c r="J81" i="9"/>
  <c r="K81" i="9"/>
  <c r="L81" i="9"/>
  <c r="M81" i="9"/>
  <c r="I82" i="9"/>
  <c r="J82" i="9"/>
  <c r="K82" i="9"/>
  <c r="L82" i="9"/>
  <c r="M82" i="9"/>
  <c r="I83" i="9"/>
  <c r="J83" i="9"/>
  <c r="K83" i="9"/>
  <c r="L83" i="9"/>
  <c r="M83" i="9"/>
  <c r="I84" i="9"/>
  <c r="J84" i="9"/>
  <c r="K84" i="9"/>
  <c r="L84" i="9"/>
  <c r="M84" i="9"/>
  <c r="I85" i="9"/>
  <c r="J85" i="9"/>
  <c r="K85" i="9"/>
  <c r="L85" i="9"/>
  <c r="M85" i="9"/>
  <c r="I86" i="9"/>
  <c r="J86" i="9"/>
  <c r="K86" i="9"/>
  <c r="L86" i="9"/>
  <c r="M86" i="9"/>
  <c r="I87" i="9"/>
  <c r="J87" i="9"/>
  <c r="K87" i="9"/>
  <c r="L87" i="9"/>
  <c r="M87" i="9"/>
  <c r="I88" i="9"/>
  <c r="J88" i="9"/>
  <c r="K88" i="9"/>
  <c r="L88" i="9"/>
  <c r="M88" i="9"/>
  <c r="I89" i="9"/>
  <c r="J89" i="9"/>
  <c r="K89" i="9"/>
  <c r="L89" i="9"/>
  <c r="M89" i="9"/>
  <c r="I90" i="9"/>
  <c r="J90" i="9"/>
  <c r="K90" i="9"/>
  <c r="L90" i="9"/>
  <c r="M90" i="9"/>
  <c r="I91" i="9"/>
  <c r="J91" i="9"/>
  <c r="K91" i="9"/>
  <c r="L91" i="9"/>
  <c r="M91" i="9"/>
  <c r="I92" i="9"/>
  <c r="J92" i="9"/>
  <c r="K92" i="9"/>
  <c r="L92" i="9"/>
  <c r="M92" i="9"/>
  <c r="I93" i="9"/>
  <c r="J93" i="9"/>
  <c r="K93" i="9"/>
  <c r="L93" i="9"/>
  <c r="M93" i="9"/>
  <c r="I94" i="9"/>
  <c r="J94" i="9"/>
  <c r="K94" i="9"/>
  <c r="L94" i="9"/>
  <c r="M94" i="9"/>
  <c r="I95" i="9"/>
  <c r="J95" i="9"/>
  <c r="K95" i="9"/>
  <c r="L95" i="9"/>
  <c r="M95" i="9"/>
  <c r="I98" i="9"/>
  <c r="J98" i="9"/>
  <c r="K98" i="9"/>
  <c r="L98" i="9"/>
  <c r="M98" i="9"/>
  <c r="J11" i="43" l="1"/>
  <c r="K11" i="43"/>
  <c r="L11" i="43"/>
  <c r="J11" i="40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51" i="18"/>
  <c r="J32" i="18"/>
  <c r="K32" i="18"/>
  <c r="J26" i="18"/>
  <c r="K26" i="18"/>
  <c r="J33" i="52"/>
  <c r="J34" i="52"/>
  <c r="J35" i="52"/>
  <c r="J36" i="52"/>
  <c r="J37" i="52"/>
  <c r="J38" i="52"/>
  <c r="J39" i="52"/>
  <c r="J40" i="52"/>
  <c r="J41" i="52"/>
  <c r="J42" i="52"/>
  <c r="J43" i="52"/>
  <c r="J44" i="52"/>
  <c r="J45" i="52"/>
  <c r="J46" i="52"/>
  <c r="J47" i="52"/>
  <c r="J48" i="52"/>
  <c r="J51" i="52"/>
  <c r="J32" i="52"/>
  <c r="J26" i="52"/>
  <c r="K26" i="52"/>
  <c r="I52" i="16"/>
  <c r="J52" i="16"/>
  <c r="K52" i="16"/>
  <c r="I53" i="16"/>
  <c r="J53" i="16"/>
  <c r="K53" i="16"/>
  <c r="I54" i="16"/>
  <c r="J54" i="16"/>
  <c r="K54" i="16"/>
  <c r="I55" i="16"/>
  <c r="J55" i="16"/>
  <c r="K55" i="16"/>
  <c r="I56" i="16"/>
  <c r="J56" i="16"/>
  <c r="K56" i="16"/>
  <c r="I57" i="16"/>
  <c r="J57" i="16"/>
  <c r="K57" i="16"/>
  <c r="I58" i="16"/>
  <c r="J58" i="16"/>
  <c r="K58" i="16"/>
  <c r="I59" i="16"/>
  <c r="J59" i="16"/>
  <c r="K59" i="16"/>
  <c r="I60" i="16"/>
  <c r="J60" i="16"/>
  <c r="K60" i="16"/>
  <c r="I61" i="16"/>
  <c r="J61" i="16"/>
  <c r="K61" i="16"/>
  <c r="I62" i="16"/>
  <c r="J62" i="16"/>
  <c r="K62" i="16"/>
  <c r="I63" i="16"/>
  <c r="J63" i="16"/>
  <c r="K63" i="16"/>
  <c r="I64" i="16"/>
  <c r="J64" i="16"/>
  <c r="K64" i="16"/>
  <c r="I67" i="16"/>
  <c r="J67" i="16"/>
  <c r="K67" i="16"/>
  <c r="I41" i="16"/>
  <c r="J41" i="16"/>
  <c r="K41" i="16"/>
  <c r="I42" i="16"/>
  <c r="J42" i="16"/>
  <c r="K42" i="16"/>
  <c r="I43" i="16"/>
  <c r="J43" i="16"/>
  <c r="K43" i="16"/>
  <c r="I44" i="16"/>
  <c r="J44" i="16"/>
  <c r="K44" i="16"/>
  <c r="I45" i="16"/>
  <c r="J45" i="16"/>
  <c r="K45" i="16"/>
  <c r="I46" i="16"/>
  <c r="J46" i="16"/>
  <c r="K46" i="16"/>
  <c r="I47" i="16"/>
  <c r="J47" i="16"/>
  <c r="K47" i="16"/>
  <c r="I48" i="16"/>
  <c r="J48" i="16"/>
  <c r="K48" i="16"/>
  <c r="I49" i="16"/>
  <c r="J49" i="16"/>
  <c r="K49" i="16"/>
  <c r="I50" i="16"/>
  <c r="J50" i="16"/>
  <c r="K50" i="16"/>
  <c r="I51" i="16"/>
  <c r="J51" i="16"/>
  <c r="K51" i="16"/>
  <c r="J40" i="16"/>
  <c r="K40" i="16"/>
  <c r="M40" i="16"/>
  <c r="N40" i="16"/>
  <c r="L40" i="16"/>
  <c r="J34" i="16"/>
  <c r="J34" i="47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7" i="9"/>
  <c r="J40" i="9"/>
  <c r="J34" i="9"/>
  <c r="K34" i="9"/>
  <c r="J34" i="8"/>
  <c r="L17" i="43" l="1"/>
  <c r="L16" i="43"/>
  <c r="L15" i="43"/>
  <c r="K15" i="43"/>
  <c r="K17" i="43"/>
  <c r="K16" i="43"/>
  <c r="L23" i="43"/>
  <c r="J16" i="43"/>
  <c r="J15" i="43"/>
  <c r="K23" i="43"/>
  <c r="J17" i="43"/>
  <c r="J16" i="40"/>
  <c r="J15" i="40"/>
  <c r="J17" i="40"/>
  <c r="J65" i="47"/>
  <c r="J65" i="8"/>
  <c r="J96" i="8"/>
  <c r="K11" i="44"/>
  <c r="J11" i="44"/>
  <c r="J16" i="49"/>
  <c r="J15" i="49"/>
  <c r="J17" i="49"/>
  <c r="K16" i="49"/>
  <c r="K15" i="49"/>
  <c r="K17" i="49"/>
  <c r="K72" i="52"/>
  <c r="J11" i="41"/>
  <c r="K23" i="42"/>
  <c r="K23" i="49"/>
  <c r="K96" i="9"/>
  <c r="K72" i="18"/>
  <c r="K35" i="9"/>
  <c r="K27" i="52"/>
  <c r="L73" i="52" s="1"/>
  <c r="K27" i="18"/>
  <c r="L73" i="18" s="1"/>
  <c r="J49" i="52"/>
  <c r="J35" i="16"/>
  <c r="J27" i="18"/>
  <c r="K73" i="18" s="1"/>
  <c r="J27" i="52"/>
  <c r="K73" i="52" s="1"/>
  <c r="J49" i="18"/>
  <c r="J35" i="8"/>
  <c r="J35" i="9"/>
  <c r="J65" i="9"/>
  <c r="J65" i="16"/>
  <c r="J35" i="47"/>
  <c r="J15" i="2"/>
  <c r="J16" i="2"/>
  <c r="J66" i="47" l="1"/>
  <c r="J66" i="8"/>
  <c r="J97" i="8"/>
  <c r="K97" i="9"/>
  <c r="J17" i="2"/>
  <c r="J66" i="9"/>
  <c r="J66" i="16"/>
  <c r="J50" i="52"/>
  <c r="J50" i="18"/>
  <c r="N71" i="9" l="1"/>
  <c r="O71" i="9"/>
  <c r="P71" i="9"/>
  <c r="S71" i="9"/>
  <c r="T71" i="9"/>
  <c r="U71" i="9"/>
  <c r="V71" i="9"/>
  <c r="W71" i="9"/>
  <c r="X71" i="9"/>
  <c r="Y71" i="9"/>
  <c r="Z71" i="9"/>
  <c r="N72" i="9"/>
  <c r="O72" i="9"/>
  <c r="P72" i="9"/>
  <c r="S72" i="9"/>
  <c r="T72" i="9"/>
  <c r="U72" i="9"/>
  <c r="V72" i="9"/>
  <c r="W72" i="9"/>
  <c r="X72" i="9"/>
  <c r="Y72" i="9"/>
  <c r="Z72" i="9"/>
  <c r="N73" i="9"/>
  <c r="O73" i="9"/>
  <c r="P73" i="9"/>
  <c r="S73" i="9"/>
  <c r="T73" i="9"/>
  <c r="U73" i="9"/>
  <c r="V73" i="9"/>
  <c r="W73" i="9"/>
  <c r="X73" i="9"/>
  <c r="Y73" i="9"/>
  <c r="Z73" i="9"/>
  <c r="N74" i="9"/>
  <c r="O74" i="9"/>
  <c r="P74" i="9"/>
  <c r="S74" i="9"/>
  <c r="T74" i="9"/>
  <c r="U74" i="9"/>
  <c r="V74" i="9"/>
  <c r="W74" i="9"/>
  <c r="X74" i="9"/>
  <c r="Y74" i="9"/>
  <c r="Z74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N76" i="9"/>
  <c r="O76" i="9"/>
  <c r="P76" i="9"/>
  <c r="S76" i="9"/>
  <c r="T76" i="9"/>
  <c r="U76" i="9"/>
  <c r="V76" i="9"/>
  <c r="W76" i="9"/>
  <c r="X76" i="9"/>
  <c r="Y76" i="9"/>
  <c r="Z76" i="9"/>
  <c r="N77" i="9"/>
  <c r="O77" i="9"/>
  <c r="P77" i="9"/>
  <c r="S77" i="9"/>
  <c r="T77" i="9"/>
  <c r="U77" i="9"/>
  <c r="V77" i="9"/>
  <c r="W77" i="9"/>
  <c r="X77" i="9"/>
  <c r="Y77" i="9"/>
  <c r="Z77" i="9"/>
  <c r="N78" i="9"/>
  <c r="O78" i="9"/>
  <c r="P78" i="9"/>
  <c r="S78" i="9"/>
  <c r="T78" i="9"/>
  <c r="U78" i="9"/>
  <c r="V78" i="9"/>
  <c r="W78" i="9"/>
  <c r="X78" i="9"/>
  <c r="Y78" i="9"/>
  <c r="Z78" i="9"/>
  <c r="N79" i="9"/>
  <c r="O79" i="9"/>
  <c r="P79" i="9"/>
  <c r="S79" i="9"/>
  <c r="T79" i="9"/>
  <c r="U79" i="9"/>
  <c r="V79" i="9"/>
  <c r="W79" i="9"/>
  <c r="X79" i="9"/>
  <c r="Y79" i="9"/>
  <c r="Z79" i="9"/>
  <c r="N80" i="9"/>
  <c r="O80" i="9"/>
  <c r="P80" i="9"/>
  <c r="S80" i="9"/>
  <c r="T80" i="9"/>
  <c r="U80" i="9"/>
  <c r="V80" i="9"/>
  <c r="W80" i="9"/>
  <c r="X80" i="9"/>
  <c r="Y80" i="9"/>
  <c r="Z80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N82" i="9"/>
  <c r="O82" i="9"/>
  <c r="P82" i="9"/>
  <c r="S82" i="9"/>
  <c r="T82" i="9"/>
  <c r="U82" i="9"/>
  <c r="V82" i="9"/>
  <c r="W82" i="9"/>
  <c r="X82" i="9"/>
  <c r="Y82" i="9"/>
  <c r="Z82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N86" i="9"/>
  <c r="O86" i="9"/>
  <c r="P86" i="9"/>
  <c r="S86" i="9"/>
  <c r="T86" i="9"/>
  <c r="U86" i="9"/>
  <c r="V86" i="9"/>
  <c r="W86" i="9"/>
  <c r="X86" i="9"/>
  <c r="Y86" i="9"/>
  <c r="Z86" i="9"/>
  <c r="N87" i="9"/>
  <c r="O87" i="9"/>
  <c r="P87" i="9"/>
  <c r="S87" i="9"/>
  <c r="T87" i="9"/>
  <c r="U87" i="9"/>
  <c r="V87" i="9"/>
  <c r="W87" i="9"/>
  <c r="X87" i="9"/>
  <c r="Y87" i="9"/>
  <c r="Z87" i="9"/>
  <c r="N88" i="9"/>
  <c r="O88" i="9"/>
  <c r="P88" i="9"/>
  <c r="S88" i="9"/>
  <c r="T88" i="9"/>
  <c r="U88" i="9"/>
  <c r="V88" i="9"/>
  <c r="W88" i="9"/>
  <c r="X88" i="9"/>
  <c r="Y88" i="9"/>
  <c r="Z88" i="9"/>
  <c r="N89" i="9"/>
  <c r="O89" i="9"/>
  <c r="P89" i="9"/>
  <c r="S89" i="9"/>
  <c r="T89" i="9"/>
  <c r="U89" i="9"/>
  <c r="V89" i="9"/>
  <c r="W89" i="9"/>
  <c r="X89" i="9"/>
  <c r="Y89" i="9"/>
  <c r="Z89" i="9"/>
  <c r="N90" i="9"/>
  <c r="O90" i="9"/>
  <c r="P90" i="9"/>
  <c r="S90" i="9"/>
  <c r="T90" i="9"/>
  <c r="U90" i="9"/>
  <c r="V90" i="9"/>
  <c r="W90" i="9"/>
  <c r="X90" i="9"/>
  <c r="Y90" i="9"/>
  <c r="Z90" i="9"/>
  <c r="N91" i="9"/>
  <c r="O91" i="9"/>
  <c r="P91" i="9"/>
  <c r="S91" i="9"/>
  <c r="T91" i="9"/>
  <c r="U91" i="9"/>
  <c r="V91" i="9"/>
  <c r="W91" i="9"/>
  <c r="X91" i="9"/>
  <c r="Y91" i="9"/>
  <c r="Z91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N93" i="9"/>
  <c r="O93" i="9"/>
  <c r="P93" i="9"/>
  <c r="S93" i="9"/>
  <c r="T93" i="9"/>
  <c r="U93" i="9"/>
  <c r="V93" i="9"/>
  <c r="W93" i="9"/>
  <c r="X93" i="9"/>
  <c r="Y93" i="9"/>
  <c r="Z93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N95" i="9"/>
  <c r="O95" i="9"/>
  <c r="P95" i="9"/>
  <c r="S95" i="9"/>
  <c r="T95" i="9"/>
  <c r="U95" i="9"/>
  <c r="V95" i="9"/>
  <c r="W95" i="9"/>
  <c r="X95" i="9"/>
  <c r="Y95" i="9"/>
  <c r="Z95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B9" i="46" l="1"/>
  <c r="I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I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I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I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I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I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I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I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I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I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I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I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I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I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I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I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I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Q50" i="18"/>
  <c r="R50" i="18"/>
  <c r="S50" i="18"/>
  <c r="T50" i="18"/>
  <c r="U50" i="18"/>
  <c r="V50" i="18"/>
  <c r="W50" i="18"/>
  <c r="X50" i="18"/>
  <c r="Y50" i="18"/>
  <c r="Z50" i="18"/>
  <c r="I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B32" i="18"/>
  <c r="S55" i="52"/>
  <c r="T55" i="52"/>
  <c r="U55" i="52"/>
  <c r="V55" i="52"/>
  <c r="W55" i="52"/>
  <c r="X55" i="52"/>
  <c r="S56" i="52"/>
  <c r="T56" i="52"/>
  <c r="U56" i="52"/>
  <c r="V56" i="52"/>
  <c r="W56" i="52"/>
  <c r="S57" i="52"/>
  <c r="T57" i="52"/>
  <c r="U57" i="52"/>
  <c r="V57" i="52"/>
  <c r="W57" i="52"/>
  <c r="S58" i="52"/>
  <c r="T58" i="52"/>
  <c r="U58" i="52"/>
  <c r="V58" i="52"/>
  <c r="W58" i="52"/>
  <c r="S59" i="52"/>
  <c r="T59" i="52"/>
  <c r="U59" i="52"/>
  <c r="V59" i="52"/>
  <c r="W59" i="52"/>
  <c r="S60" i="52"/>
  <c r="T60" i="52"/>
  <c r="U60" i="52"/>
  <c r="V60" i="52"/>
  <c r="W60" i="52"/>
  <c r="S61" i="52"/>
  <c r="T61" i="52"/>
  <c r="U61" i="52"/>
  <c r="V61" i="52"/>
  <c r="W61" i="52"/>
  <c r="S62" i="52"/>
  <c r="T62" i="52"/>
  <c r="U62" i="52"/>
  <c r="V62" i="52"/>
  <c r="W62" i="52"/>
  <c r="S63" i="52"/>
  <c r="T63" i="52"/>
  <c r="U63" i="52"/>
  <c r="V63" i="52"/>
  <c r="W63" i="52"/>
  <c r="S64" i="52"/>
  <c r="T64" i="52"/>
  <c r="U64" i="52"/>
  <c r="V64" i="52"/>
  <c r="W64" i="52"/>
  <c r="S65" i="52"/>
  <c r="T65" i="52"/>
  <c r="U65" i="52"/>
  <c r="V65" i="52"/>
  <c r="W65" i="52"/>
  <c r="Q66" i="52"/>
  <c r="S66" i="52"/>
  <c r="T66" i="52"/>
  <c r="U66" i="52"/>
  <c r="V66" i="52"/>
  <c r="W66" i="52"/>
  <c r="S67" i="52"/>
  <c r="T67" i="52"/>
  <c r="U67" i="52"/>
  <c r="V67" i="52"/>
  <c r="W67" i="52"/>
  <c r="S68" i="52"/>
  <c r="T68" i="52"/>
  <c r="U68" i="52"/>
  <c r="V68" i="52"/>
  <c r="W68" i="52"/>
  <c r="Q69" i="52"/>
  <c r="S69" i="52"/>
  <c r="T69" i="52"/>
  <c r="U69" i="52"/>
  <c r="V69" i="52"/>
  <c r="W69" i="52"/>
  <c r="S70" i="52"/>
  <c r="T70" i="52"/>
  <c r="U70" i="52"/>
  <c r="V70" i="52"/>
  <c r="W70" i="52"/>
  <c r="S71" i="52"/>
  <c r="T71" i="52"/>
  <c r="U71" i="52"/>
  <c r="V71" i="52"/>
  <c r="W71" i="52"/>
  <c r="Q74" i="52"/>
  <c r="R74" i="52"/>
  <c r="S74" i="52"/>
  <c r="T74" i="52"/>
  <c r="U74" i="52"/>
  <c r="V74" i="52"/>
  <c r="W74" i="52"/>
  <c r="H32" i="52"/>
  <c r="I32" i="52"/>
  <c r="K32" i="52"/>
  <c r="L32" i="52"/>
  <c r="M32" i="52"/>
  <c r="N32" i="52"/>
  <c r="O32" i="52"/>
  <c r="P32" i="52"/>
  <c r="R32" i="52"/>
  <c r="S32" i="52"/>
  <c r="T32" i="52"/>
  <c r="U32" i="52"/>
  <c r="V32" i="52"/>
  <c r="W32" i="52"/>
  <c r="X32" i="52"/>
  <c r="Y32" i="52"/>
  <c r="Z32" i="52"/>
  <c r="H33" i="52"/>
  <c r="I33" i="52"/>
  <c r="K33" i="52"/>
  <c r="L33" i="52"/>
  <c r="M33" i="52"/>
  <c r="N33" i="52"/>
  <c r="O33" i="52"/>
  <c r="P33" i="52"/>
  <c r="R33" i="52"/>
  <c r="S33" i="52"/>
  <c r="T33" i="52"/>
  <c r="U33" i="52"/>
  <c r="V33" i="52"/>
  <c r="W33" i="52"/>
  <c r="X33" i="52"/>
  <c r="Y33" i="52"/>
  <c r="Z33" i="52"/>
  <c r="H34" i="52"/>
  <c r="I34" i="52"/>
  <c r="K34" i="52"/>
  <c r="L34" i="52"/>
  <c r="M34" i="52"/>
  <c r="N34" i="52"/>
  <c r="O34" i="52"/>
  <c r="P34" i="52"/>
  <c r="R34" i="52"/>
  <c r="S34" i="52"/>
  <c r="T34" i="52"/>
  <c r="U34" i="52"/>
  <c r="V34" i="52"/>
  <c r="W34" i="52"/>
  <c r="X34" i="52"/>
  <c r="Y34" i="52"/>
  <c r="Z34" i="52"/>
  <c r="H35" i="52"/>
  <c r="I35" i="52"/>
  <c r="K35" i="52"/>
  <c r="L35" i="52"/>
  <c r="M35" i="52"/>
  <c r="N35" i="52"/>
  <c r="O35" i="52"/>
  <c r="P35" i="52"/>
  <c r="R35" i="52"/>
  <c r="S35" i="52"/>
  <c r="T35" i="52"/>
  <c r="U35" i="52"/>
  <c r="V35" i="52"/>
  <c r="W35" i="52"/>
  <c r="X35" i="52"/>
  <c r="Y35" i="52"/>
  <c r="Z35" i="52"/>
  <c r="H36" i="52"/>
  <c r="I36" i="52"/>
  <c r="K36" i="52"/>
  <c r="L36" i="52"/>
  <c r="M36" i="52"/>
  <c r="N36" i="52"/>
  <c r="O36" i="52"/>
  <c r="P36" i="52"/>
  <c r="R36" i="52"/>
  <c r="S36" i="52"/>
  <c r="T36" i="52"/>
  <c r="U36" i="52"/>
  <c r="V36" i="52"/>
  <c r="W36" i="52"/>
  <c r="X36" i="52"/>
  <c r="Y36" i="52"/>
  <c r="Z36" i="52"/>
  <c r="H37" i="52"/>
  <c r="I37" i="52"/>
  <c r="K37" i="52"/>
  <c r="L37" i="52"/>
  <c r="M37" i="52"/>
  <c r="N37" i="52"/>
  <c r="O37" i="52"/>
  <c r="P37" i="52"/>
  <c r="R37" i="52"/>
  <c r="S37" i="52"/>
  <c r="T37" i="52"/>
  <c r="U37" i="52"/>
  <c r="V37" i="52"/>
  <c r="W37" i="52"/>
  <c r="X37" i="52"/>
  <c r="Y37" i="52"/>
  <c r="Z37" i="52"/>
  <c r="H38" i="52"/>
  <c r="I38" i="52"/>
  <c r="K38" i="52"/>
  <c r="L38" i="52"/>
  <c r="M38" i="52"/>
  <c r="N38" i="52"/>
  <c r="O38" i="52"/>
  <c r="P38" i="52"/>
  <c r="R38" i="52"/>
  <c r="S38" i="52"/>
  <c r="T38" i="52"/>
  <c r="U38" i="52"/>
  <c r="V38" i="52"/>
  <c r="W38" i="52"/>
  <c r="X38" i="52"/>
  <c r="Y38" i="52"/>
  <c r="Z38" i="52"/>
  <c r="H39" i="52"/>
  <c r="I39" i="52"/>
  <c r="K39" i="52"/>
  <c r="L39" i="52"/>
  <c r="M39" i="52"/>
  <c r="N39" i="52"/>
  <c r="O39" i="52"/>
  <c r="P39" i="52"/>
  <c r="R39" i="52"/>
  <c r="S39" i="52"/>
  <c r="T39" i="52"/>
  <c r="U39" i="52"/>
  <c r="V39" i="52"/>
  <c r="W39" i="52"/>
  <c r="X39" i="52"/>
  <c r="Y39" i="52"/>
  <c r="Z39" i="52"/>
  <c r="H40" i="52"/>
  <c r="I40" i="52"/>
  <c r="K40" i="52"/>
  <c r="L40" i="52"/>
  <c r="M40" i="52"/>
  <c r="N40" i="52"/>
  <c r="O40" i="52"/>
  <c r="P40" i="52"/>
  <c r="R40" i="52"/>
  <c r="S40" i="52"/>
  <c r="T40" i="52"/>
  <c r="U40" i="52"/>
  <c r="V40" i="52"/>
  <c r="W40" i="52"/>
  <c r="X40" i="52"/>
  <c r="Y40" i="52"/>
  <c r="Z40" i="52"/>
  <c r="H41" i="52"/>
  <c r="I41" i="52"/>
  <c r="K41" i="52"/>
  <c r="L41" i="52"/>
  <c r="M41" i="52"/>
  <c r="N41" i="52"/>
  <c r="O41" i="52"/>
  <c r="P41" i="52"/>
  <c r="R41" i="52"/>
  <c r="S41" i="52"/>
  <c r="T41" i="52"/>
  <c r="U41" i="52"/>
  <c r="V41" i="52"/>
  <c r="W41" i="52"/>
  <c r="X41" i="52"/>
  <c r="Y41" i="52"/>
  <c r="Z41" i="52"/>
  <c r="H42" i="52"/>
  <c r="I42" i="52"/>
  <c r="K42" i="52"/>
  <c r="L42" i="52"/>
  <c r="M42" i="52"/>
  <c r="N42" i="52"/>
  <c r="O42" i="52"/>
  <c r="P42" i="52"/>
  <c r="R42" i="52"/>
  <c r="S42" i="52"/>
  <c r="T42" i="52"/>
  <c r="U42" i="52"/>
  <c r="V42" i="52"/>
  <c r="W42" i="52"/>
  <c r="X42" i="52"/>
  <c r="Y42" i="52"/>
  <c r="Z42" i="52"/>
  <c r="H43" i="52"/>
  <c r="I43" i="52"/>
  <c r="K43" i="52"/>
  <c r="L43" i="52"/>
  <c r="M43" i="52"/>
  <c r="N43" i="52"/>
  <c r="O43" i="52"/>
  <c r="P43" i="52"/>
  <c r="R43" i="52"/>
  <c r="S43" i="52"/>
  <c r="T43" i="52"/>
  <c r="U43" i="52"/>
  <c r="V43" i="52"/>
  <c r="W43" i="52"/>
  <c r="X43" i="52"/>
  <c r="Y43" i="52"/>
  <c r="Z43" i="52"/>
  <c r="H44" i="52"/>
  <c r="I44" i="52"/>
  <c r="K44" i="52"/>
  <c r="L44" i="52"/>
  <c r="M44" i="52"/>
  <c r="N44" i="52"/>
  <c r="O44" i="52"/>
  <c r="P44" i="52"/>
  <c r="R44" i="52"/>
  <c r="S44" i="52"/>
  <c r="T44" i="52"/>
  <c r="U44" i="52"/>
  <c r="V44" i="52"/>
  <c r="W44" i="52"/>
  <c r="X44" i="52"/>
  <c r="Y44" i="52"/>
  <c r="Z44" i="52"/>
  <c r="H45" i="52"/>
  <c r="I45" i="52"/>
  <c r="K45" i="52"/>
  <c r="L45" i="52"/>
  <c r="M45" i="52"/>
  <c r="N45" i="52"/>
  <c r="O45" i="52"/>
  <c r="P45" i="52"/>
  <c r="R45" i="52"/>
  <c r="S45" i="52"/>
  <c r="T45" i="52"/>
  <c r="U45" i="52"/>
  <c r="V45" i="52"/>
  <c r="W45" i="52"/>
  <c r="X45" i="52"/>
  <c r="Y45" i="52"/>
  <c r="Z45" i="52"/>
  <c r="H46" i="52"/>
  <c r="I46" i="52"/>
  <c r="K46" i="52"/>
  <c r="L46" i="52"/>
  <c r="M46" i="52"/>
  <c r="N46" i="52"/>
  <c r="O46" i="52"/>
  <c r="P46" i="52"/>
  <c r="R46" i="52"/>
  <c r="S46" i="52"/>
  <c r="T46" i="52"/>
  <c r="U46" i="52"/>
  <c r="V46" i="52"/>
  <c r="W46" i="52"/>
  <c r="X46" i="52"/>
  <c r="Y46" i="52"/>
  <c r="Z46" i="52"/>
  <c r="H47" i="52"/>
  <c r="I47" i="52"/>
  <c r="K47" i="52"/>
  <c r="L47" i="52"/>
  <c r="M47" i="52"/>
  <c r="N47" i="52"/>
  <c r="O47" i="52"/>
  <c r="P47" i="52"/>
  <c r="R47" i="52"/>
  <c r="S47" i="52"/>
  <c r="T47" i="52"/>
  <c r="U47" i="52"/>
  <c r="V47" i="52"/>
  <c r="W47" i="52"/>
  <c r="X47" i="52"/>
  <c r="Y47" i="52"/>
  <c r="Z47" i="52"/>
  <c r="H48" i="52"/>
  <c r="I48" i="52"/>
  <c r="K48" i="52"/>
  <c r="L48" i="52"/>
  <c r="M48" i="52"/>
  <c r="N48" i="52"/>
  <c r="O48" i="52"/>
  <c r="P48" i="52"/>
  <c r="R48" i="52"/>
  <c r="S48" i="52"/>
  <c r="T48" i="52"/>
  <c r="U48" i="52"/>
  <c r="V48" i="52"/>
  <c r="W48" i="52"/>
  <c r="X48" i="52"/>
  <c r="Y48" i="52"/>
  <c r="Z48" i="52"/>
  <c r="H51" i="52"/>
  <c r="I51" i="52"/>
  <c r="K51" i="52"/>
  <c r="L51" i="52"/>
  <c r="M51" i="52"/>
  <c r="N51" i="52"/>
  <c r="O51" i="52"/>
  <c r="P51" i="52"/>
  <c r="Q51" i="52"/>
  <c r="R51" i="52"/>
  <c r="S51" i="52"/>
  <c r="T51" i="52"/>
  <c r="U51" i="52"/>
  <c r="V51" i="52"/>
  <c r="W51" i="52"/>
  <c r="X51" i="52"/>
  <c r="Y51" i="52"/>
  <c r="Z51" i="52"/>
  <c r="M71" i="16"/>
  <c r="N71" i="16"/>
  <c r="O71" i="16"/>
  <c r="P71" i="16"/>
  <c r="S71" i="16"/>
  <c r="T71" i="16"/>
  <c r="U71" i="16"/>
  <c r="V71" i="16"/>
  <c r="W71" i="16"/>
  <c r="X71" i="16"/>
  <c r="Y71" i="16"/>
  <c r="Z71" i="16"/>
  <c r="M72" i="16"/>
  <c r="N72" i="16"/>
  <c r="O72" i="16"/>
  <c r="P72" i="16"/>
  <c r="S72" i="16"/>
  <c r="T72" i="16"/>
  <c r="U72" i="16"/>
  <c r="V72" i="16"/>
  <c r="W72" i="16"/>
  <c r="X72" i="16"/>
  <c r="Y72" i="16"/>
  <c r="Z72" i="16"/>
  <c r="M73" i="16"/>
  <c r="N73" i="16"/>
  <c r="O73" i="16"/>
  <c r="P73" i="16"/>
  <c r="Q73" i="16"/>
  <c r="R73" i="16"/>
  <c r="S73" i="16"/>
  <c r="T73" i="16"/>
  <c r="U73" i="16"/>
  <c r="V73" i="16"/>
  <c r="W73" i="16"/>
  <c r="X73" i="16"/>
  <c r="Y73" i="16"/>
  <c r="Z73" i="16"/>
  <c r="M74" i="16"/>
  <c r="N74" i="16"/>
  <c r="O74" i="16"/>
  <c r="P74" i="16"/>
  <c r="S74" i="16"/>
  <c r="T74" i="16"/>
  <c r="U74" i="16"/>
  <c r="V74" i="16"/>
  <c r="W74" i="16"/>
  <c r="X74" i="16"/>
  <c r="Y74" i="16"/>
  <c r="Z74" i="16"/>
  <c r="M75" i="16"/>
  <c r="N75" i="16"/>
  <c r="O75" i="16"/>
  <c r="P75" i="16"/>
  <c r="S75" i="16"/>
  <c r="T75" i="16"/>
  <c r="U75" i="16"/>
  <c r="V75" i="16"/>
  <c r="W75" i="16"/>
  <c r="X75" i="16"/>
  <c r="Y75" i="16"/>
  <c r="Z75" i="16"/>
  <c r="M76" i="16"/>
  <c r="N76" i="16"/>
  <c r="O76" i="16"/>
  <c r="P76" i="16"/>
  <c r="S76" i="16"/>
  <c r="T76" i="16"/>
  <c r="U76" i="16"/>
  <c r="V76" i="16"/>
  <c r="W76" i="16"/>
  <c r="X76" i="16"/>
  <c r="Y76" i="16"/>
  <c r="Z76" i="16"/>
  <c r="M77" i="16"/>
  <c r="N77" i="16"/>
  <c r="O77" i="16"/>
  <c r="P77" i="16"/>
  <c r="S77" i="16"/>
  <c r="T77" i="16"/>
  <c r="U77" i="16"/>
  <c r="V77" i="16"/>
  <c r="W77" i="16"/>
  <c r="X77" i="16"/>
  <c r="Y77" i="16"/>
  <c r="Z77" i="16"/>
  <c r="M78" i="16"/>
  <c r="N78" i="16"/>
  <c r="O78" i="16"/>
  <c r="P78" i="16"/>
  <c r="S78" i="16"/>
  <c r="T78" i="16"/>
  <c r="U78" i="16"/>
  <c r="V78" i="16"/>
  <c r="W78" i="16"/>
  <c r="X78" i="16"/>
  <c r="Y78" i="16"/>
  <c r="Z78" i="16"/>
  <c r="M79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M80" i="16"/>
  <c r="N80" i="16"/>
  <c r="O80" i="16"/>
  <c r="P80" i="16"/>
  <c r="S80" i="16"/>
  <c r="T80" i="16"/>
  <c r="U80" i="16"/>
  <c r="V80" i="16"/>
  <c r="W80" i="16"/>
  <c r="X80" i="16"/>
  <c r="Y80" i="16"/>
  <c r="Z80" i="16"/>
  <c r="M81" i="16"/>
  <c r="N81" i="16"/>
  <c r="O81" i="16"/>
  <c r="P81" i="16"/>
  <c r="Q81" i="16"/>
  <c r="R81" i="16"/>
  <c r="S81" i="16"/>
  <c r="T81" i="16"/>
  <c r="U81" i="16"/>
  <c r="V81" i="16"/>
  <c r="W81" i="16"/>
  <c r="X81" i="16"/>
  <c r="Y81" i="16"/>
  <c r="Z81" i="16"/>
  <c r="M82" i="16"/>
  <c r="N82" i="16"/>
  <c r="O82" i="16"/>
  <c r="P82" i="16"/>
  <c r="S82" i="16"/>
  <c r="T82" i="16"/>
  <c r="U82" i="16"/>
  <c r="V82" i="16"/>
  <c r="W82" i="16"/>
  <c r="X82" i="16"/>
  <c r="Y82" i="16"/>
  <c r="Z82" i="16"/>
  <c r="M83" i="16"/>
  <c r="N83" i="16"/>
  <c r="O83" i="16"/>
  <c r="P83" i="16"/>
  <c r="S83" i="16"/>
  <c r="T83" i="16"/>
  <c r="U83" i="16"/>
  <c r="V83" i="16"/>
  <c r="W83" i="16"/>
  <c r="X83" i="16"/>
  <c r="Y83" i="16"/>
  <c r="Z83" i="16"/>
  <c r="M84" i="16"/>
  <c r="N84" i="16"/>
  <c r="O84" i="16"/>
  <c r="P84" i="16"/>
  <c r="S84" i="16"/>
  <c r="T84" i="16"/>
  <c r="U84" i="16"/>
  <c r="V84" i="16"/>
  <c r="W84" i="16"/>
  <c r="X84" i="16"/>
  <c r="Y84" i="16"/>
  <c r="Z84" i="16"/>
  <c r="M85" i="16"/>
  <c r="N85" i="16"/>
  <c r="O85" i="16"/>
  <c r="P85" i="16"/>
  <c r="S85" i="16"/>
  <c r="T85" i="16"/>
  <c r="U85" i="16"/>
  <c r="V85" i="16"/>
  <c r="W85" i="16"/>
  <c r="X85" i="16"/>
  <c r="Y85" i="16"/>
  <c r="Z85" i="16"/>
  <c r="M86" i="16"/>
  <c r="N86" i="16"/>
  <c r="O86" i="16"/>
  <c r="P86" i="16"/>
  <c r="S86" i="16"/>
  <c r="T86" i="16"/>
  <c r="U86" i="16"/>
  <c r="V86" i="16"/>
  <c r="W86" i="16"/>
  <c r="X86" i="16"/>
  <c r="Y86" i="16"/>
  <c r="Z86" i="16"/>
  <c r="M87" i="16"/>
  <c r="N87" i="16"/>
  <c r="O87" i="16"/>
  <c r="P87" i="16"/>
  <c r="S87" i="16"/>
  <c r="T87" i="16"/>
  <c r="U87" i="16"/>
  <c r="V87" i="16"/>
  <c r="W87" i="16"/>
  <c r="X87" i="16"/>
  <c r="Y87" i="16"/>
  <c r="Z87" i="16"/>
  <c r="M88" i="16"/>
  <c r="N88" i="16"/>
  <c r="O88" i="16"/>
  <c r="P88" i="16"/>
  <c r="Q88" i="16"/>
  <c r="R88" i="16"/>
  <c r="S88" i="16"/>
  <c r="T88" i="16"/>
  <c r="U88" i="16"/>
  <c r="V88" i="16"/>
  <c r="W88" i="16"/>
  <c r="X88" i="16"/>
  <c r="Y88" i="16"/>
  <c r="Z88" i="16"/>
  <c r="M89" i="16"/>
  <c r="N89" i="16"/>
  <c r="O89" i="16"/>
  <c r="P89" i="16"/>
  <c r="S89" i="16"/>
  <c r="T89" i="16"/>
  <c r="U89" i="16"/>
  <c r="V89" i="16"/>
  <c r="W89" i="16"/>
  <c r="X89" i="16"/>
  <c r="Y89" i="16"/>
  <c r="Z89" i="16"/>
  <c r="M90" i="16"/>
  <c r="N90" i="16"/>
  <c r="O90" i="16"/>
  <c r="P90" i="16"/>
  <c r="S90" i="16"/>
  <c r="T90" i="16"/>
  <c r="U90" i="16"/>
  <c r="V90" i="16"/>
  <c r="W90" i="16"/>
  <c r="X90" i="16"/>
  <c r="Y90" i="16"/>
  <c r="Z90" i="16"/>
  <c r="M91" i="16"/>
  <c r="N91" i="16"/>
  <c r="O91" i="16"/>
  <c r="P91" i="16"/>
  <c r="S91" i="16"/>
  <c r="T91" i="16"/>
  <c r="U91" i="16"/>
  <c r="V91" i="16"/>
  <c r="W91" i="16"/>
  <c r="X91" i="16"/>
  <c r="Y91" i="16"/>
  <c r="Z91" i="16"/>
  <c r="M92" i="16"/>
  <c r="N92" i="16"/>
  <c r="O92" i="16"/>
  <c r="P92" i="16"/>
  <c r="Q92" i="16"/>
  <c r="R92" i="16"/>
  <c r="S92" i="16"/>
  <c r="T92" i="16"/>
  <c r="U92" i="16"/>
  <c r="V92" i="16"/>
  <c r="W92" i="16"/>
  <c r="X92" i="16"/>
  <c r="Y92" i="16"/>
  <c r="Z92" i="16"/>
  <c r="M93" i="16"/>
  <c r="N93" i="16"/>
  <c r="O93" i="16"/>
  <c r="P93" i="16"/>
  <c r="S93" i="16"/>
  <c r="T93" i="16"/>
  <c r="U93" i="16"/>
  <c r="V93" i="16"/>
  <c r="W93" i="16"/>
  <c r="X93" i="16"/>
  <c r="Y93" i="16"/>
  <c r="Z93" i="16"/>
  <c r="M94" i="16"/>
  <c r="N94" i="16"/>
  <c r="O94" i="16"/>
  <c r="P94" i="16"/>
  <c r="S94" i="16"/>
  <c r="T94" i="16"/>
  <c r="U94" i="16"/>
  <c r="V94" i="16"/>
  <c r="W94" i="16"/>
  <c r="X94" i="16"/>
  <c r="Y94" i="16"/>
  <c r="Z94" i="16"/>
  <c r="M95" i="16"/>
  <c r="N95" i="16"/>
  <c r="O95" i="16"/>
  <c r="P95" i="16"/>
  <c r="Q95" i="16"/>
  <c r="R95" i="16"/>
  <c r="S95" i="16"/>
  <c r="T95" i="16"/>
  <c r="U95" i="16"/>
  <c r="V95" i="16"/>
  <c r="W95" i="16"/>
  <c r="X95" i="16"/>
  <c r="Y95" i="16"/>
  <c r="Z95" i="16"/>
  <c r="M98" i="16"/>
  <c r="N98" i="16"/>
  <c r="O98" i="16"/>
  <c r="P98" i="16"/>
  <c r="Q98" i="16"/>
  <c r="R98" i="16"/>
  <c r="S98" i="16"/>
  <c r="T98" i="16"/>
  <c r="U98" i="16"/>
  <c r="V98" i="16"/>
  <c r="W98" i="16"/>
  <c r="X98" i="16"/>
  <c r="Y98" i="16"/>
  <c r="Z98" i="16"/>
  <c r="B40" i="8"/>
  <c r="K34" i="8"/>
  <c r="L34" i="8"/>
  <c r="M34" i="8"/>
  <c r="N34" i="8"/>
  <c r="O34" i="8"/>
  <c r="R34" i="8"/>
  <c r="S34" i="8"/>
  <c r="T34" i="8"/>
  <c r="U34" i="8"/>
  <c r="V34" i="8"/>
  <c r="W34" i="8"/>
  <c r="X34" i="8"/>
  <c r="Y34" i="8"/>
  <c r="B34" i="8"/>
  <c r="Y65" i="8" l="1"/>
  <c r="Z96" i="8"/>
  <c r="V35" i="8"/>
  <c r="V65" i="8"/>
  <c r="W96" i="8"/>
  <c r="S35" i="8"/>
  <c r="S65" i="8"/>
  <c r="T96" i="8"/>
  <c r="N35" i="8"/>
  <c r="O96" i="8"/>
  <c r="N65" i="8"/>
  <c r="L96" i="8"/>
  <c r="K65" i="8"/>
  <c r="K96" i="8"/>
  <c r="Y96" i="8"/>
  <c r="X65" i="8"/>
  <c r="U65" i="8"/>
  <c r="V96" i="8"/>
  <c r="R35" i="8"/>
  <c r="S96" i="8"/>
  <c r="R65" i="8"/>
  <c r="M65" i="8"/>
  <c r="N96" i="8"/>
  <c r="C96" i="8"/>
  <c r="B65" i="8"/>
  <c r="X96" i="8"/>
  <c r="W65" i="8"/>
  <c r="U96" i="8"/>
  <c r="T65" i="8"/>
  <c r="O35" i="8"/>
  <c r="O65" i="8"/>
  <c r="M96" i="8"/>
  <c r="L65" i="8"/>
  <c r="W35" i="8"/>
  <c r="T35" i="8"/>
  <c r="B35" i="8"/>
  <c r="L35" i="8"/>
  <c r="Y35" i="8"/>
  <c r="AE42" i="18"/>
  <c r="K35" i="8"/>
  <c r="U35" i="8"/>
  <c r="M35" i="8"/>
  <c r="X35" i="8"/>
  <c r="AE48" i="18"/>
  <c r="AE44" i="18"/>
  <c r="AE40" i="18"/>
  <c r="AE36" i="18"/>
  <c r="AE47" i="18"/>
  <c r="AE43" i="18"/>
  <c r="AE39" i="18"/>
  <c r="AE35" i="18"/>
  <c r="AE38" i="18"/>
  <c r="AE34" i="18"/>
  <c r="AE51" i="18"/>
  <c r="AE46" i="18"/>
  <c r="AE45" i="18"/>
  <c r="AE41" i="18"/>
  <c r="AE37" i="18"/>
  <c r="AE33" i="18"/>
  <c r="H15" i="2"/>
  <c r="I15" i="2"/>
  <c r="K15" i="2"/>
  <c r="L15" i="2"/>
  <c r="M15" i="2"/>
  <c r="N15" i="2"/>
  <c r="O15" i="2"/>
  <c r="P15" i="2"/>
  <c r="Q15" i="2"/>
  <c r="H16" i="2"/>
  <c r="I16" i="2"/>
  <c r="K16" i="2"/>
  <c r="L16" i="2"/>
  <c r="M16" i="2"/>
  <c r="N16" i="2"/>
  <c r="O16" i="2"/>
  <c r="P16" i="2"/>
  <c r="Q16" i="2"/>
  <c r="H17" i="2"/>
  <c r="I17" i="2"/>
  <c r="K17" i="2"/>
  <c r="L17" i="2"/>
  <c r="M17" i="2"/>
  <c r="N17" i="2"/>
  <c r="O17" i="2"/>
  <c r="P17" i="2"/>
  <c r="Q17" i="2"/>
  <c r="B15" i="2"/>
  <c r="M66" i="8" l="1"/>
  <c r="N97" i="8"/>
  <c r="B66" i="8"/>
  <c r="C97" i="8"/>
  <c r="O97" i="8"/>
  <c r="N66" i="8"/>
  <c r="T97" i="8"/>
  <c r="S66" i="8"/>
  <c r="V66" i="8"/>
  <c r="W97" i="8"/>
  <c r="V97" i="8"/>
  <c r="U66" i="8"/>
  <c r="Y66" i="8"/>
  <c r="Z97" i="8"/>
  <c r="T66" i="8"/>
  <c r="U97" i="8"/>
  <c r="O66" i="8"/>
  <c r="Y97" i="8"/>
  <c r="X66" i="8"/>
  <c r="K66" i="8"/>
  <c r="L97" i="8"/>
  <c r="K97" i="8"/>
  <c r="M97" i="8"/>
  <c r="L66" i="8"/>
  <c r="X97" i="8"/>
  <c r="W66" i="8"/>
  <c r="S97" i="8"/>
  <c r="R66" i="8"/>
  <c r="AF46" i="7"/>
  <c r="Z11" i="44" l="1"/>
  <c r="Z11" i="41"/>
  <c r="AE51" i="52"/>
  <c r="Z26" i="52"/>
  <c r="Z34" i="47"/>
  <c r="Z65" i="47" l="1"/>
  <c r="AA96" i="47"/>
  <c r="AA23" i="49"/>
  <c r="Z15" i="49"/>
  <c r="Z16" i="49"/>
  <c r="Z17" i="49"/>
  <c r="Z17" i="48"/>
  <c r="Z16" i="48"/>
  <c r="Z15" i="48"/>
  <c r="AA72" i="52"/>
  <c r="AA22" i="53"/>
  <c r="Z16" i="53"/>
  <c r="Z15" i="53"/>
  <c r="Z14" i="53"/>
  <c r="Z11" i="28"/>
  <c r="AA23" i="48"/>
  <c r="AA23" i="42"/>
  <c r="Z49" i="52"/>
  <c r="Z35" i="47"/>
  <c r="Z27" i="52"/>
  <c r="AA73" i="52" s="1"/>
  <c r="Z66" i="47" l="1"/>
  <c r="AA97" i="47"/>
  <c r="Z50" i="52"/>
  <c r="AE32" i="18" l="1"/>
  <c r="Z26" i="18"/>
  <c r="AA72" i="18" s="1"/>
  <c r="Z41" i="16"/>
  <c r="Z42" i="16"/>
  <c r="Z43" i="16"/>
  <c r="Z44" i="16"/>
  <c r="Z45" i="16"/>
  <c r="Z46" i="16"/>
  <c r="Z47" i="16"/>
  <c r="Z48" i="16"/>
  <c r="Z49" i="16"/>
  <c r="Z50" i="16"/>
  <c r="Z51" i="16"/>
  <c r="Z52" i="16"/>
  <c r="Z53" i="16"/>
  <c r="Z54" i="16"/>
  <c r="Z55" i="16"/>
  <c r="Z56" i="16"/>
  <c r="Z57" i="16"/>
  <c r="Z58" i="16"/>
  <c r="Z59" i="16"/>
  <c r="Z60" i="16"/>
  <c r="Z61" i="16"/>
  <c r="Z62" i="16"/>
  <c r="Z63" i="16"/>
  <c r="Z64" i="16"/>
  <c r="Z67" i="16"/>
  <c r="Z40" i="16"/>
  <c r="Z34" i="16"/>
  <c r="AA96" i="16" s="1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7" i="9"/>
  <c r="Z40" i="9"/>
  <c r="Z34" i="9"/>
  <c r="AA96" i="9" s="1"/>
  <c r="Z49" i="18" l="1"/>
  <c r="Z65" i="9"/>
  <c r="Z35" i="9"/>
  <c r="Z65" i="16"/>
  <c r="Z35" i="16"/>
  <c r="AA97" i="16" s="1"/>
  <c r="Z66" i="9" l="1"/>
  <c r="AA97" i="9"/>
  <c r="Z66" i="16"/>
  <c r="Z15" i="2" l="1"/>
  <c r="B9" i="41"/>
  <c r="B9" i="28"/>
  <c r="B9" i="3"/>
  <c r="Q10" i="52" l="1"/>
  <c r="Q9" i="52"/>
  <c r="Q11" i="52"/>
  <c r="Q12" i="52"/>
  <c r="Q13" i="52"/>
  <c r="Q15" i="52"/>
  <c r="Q14" i="52"/>
  <c r="Q18" i="52"/>
  <c r="Q16" i="52"/>
  <c r="Q17" i="52"/>
  <c r="Q19" i="52"/>
  <c r="Q24" i="52"/>
  <c r="Q22" i="52"/>
  <c r="Q20" i="52"/>
  <c r="Q21" i="52"/>
  <c r="Q23" i="52"/>
  <c r="Q25" i="52"/>
  <c r="B26" i="52"/>
  <c r="G26" i="52"/>
  <c r="H26" i="52"/>
  <c r="I26" i="52"/>
  <c r="J72" i="52" s="1"/>
  <c r="L26" i="52"/>
  <c r="M26" i="52"/>
  <c r="N26" i="52"/>
  <c r="O26" i="52"/>
  <c r="P26" i="52"/>
  <c r="R26" i="52"/>
  <c r="S26" i="52"/>
  <c r="T26" i="52"/>
  <c r="U26" i="52"/>
  <c r="V26" i="52"/>
  <c r="W26" i="52"/>
  <c r="X26" i="52"/>
  <c r="Y26" i="52"/>
  <c r="Z72" i="52" s="1"/>
  <c r="B32" i="52"/>
  <c r="Y72" i="52" l="1"/>
  <c r="AE32" i="52"/>
  <c r="X72" i="52"/>
  <c r="W15" i="53"/>
  <c r="W14" i="53"/>
  <c r="W16" i="53"/>
  <c r="T16" i="53"/>
  <c r="T15" i="53"/>
  <c r="T14" i="53"/>
  <c r="S16" i="53"/>
  <c r="S15" i="53"/>
  <c r="S14" i="53"/>
  <c r="U15" i="53"/>
  <c r="U16" i="53"/>
  <c r="U14" i="53"/>
  <c r="R16" i="53"/>
  <c r="R15" i="53"/>
  <c r="R14" i="53"/>
  <c r="Y16" i="53"/>
  <c r="Y15" i="53"/>
  <c r="Y14" i="53"/>
  <c r="Q16" i="53"/>
  <c r="Q15" i="53"/>
  <c r="Q14" i="53"/>
  <c r="V14" i="53"/>
  <c r="V16" i="53"/>
  <c r="V15" i="53"/>
  <c r="X14" i="53"/>
  <c r="X16" i="53"/>
  <c r="X15" i="53"/>
  <c r="P14" i="53"/>
  <c r="P16" i="53"/>
  <c r="P15" i="53"/>
  <c r="C72" i="52"/>
  <c r="I72" i="52"/>
  <c r="N72" i="52"/>
  <c r="H72" i="52"/>
  <c r="G72" i="52"/>
  <c r="Q22" i="53"/>
  <c r="P22" i="53"/>
  <c r="M72" i="52"/>
  <c r="L72" i="52"/>
  <c r="P72" i="52"/>
  <c r="W22" i="53"/>
  <c r="S22" i="53"/>
  <c r="U22" i="53"/>
  <c r="N27" i="52"/>
  <c r="O73" i="52" s="1"/>
  <c r="O72" i="52"/>
  <c r="Z22" i="53"/>
  <c r="V22" i="53"/>
  <c r="R22" i="53"/>
  <c r="Y22" i="53"/>
  <c r="X22" i="53"/>
  <c r="T22" i="53"/>
  <c r="G49" i="52"/>
  <c r="B49" i="52"/>
  <c r="I27" i="52"/>
  <c r="J73" i="52" s="1"/>
  <c r="AE43" i="52"/>
  <c r="Q43" i="52"/>
  <c r="R66" i="52"/>
  <c r="R63" i="52"/>
  <c r="Q63" i="52"/>
  <c r="Q40" i="52"/>
  <c r="AE38" i="52"/>
  <c r="R61" i="52"/>
  <c r="Q38" i="52"/>
  <c r="Q61" i="52"/>
  <c r="R55" i="52"/>
  <c r="Q55" i="52"/>
  <c r="Q32" i="52"/>
  <c r="I49" i="52"/>
  <c r="AE48" i="52"/>
  <c r="R71" i="52"/>
  <c r="Q71" i="52"/>
  <c r="Q48" i="52"/>
  <c r="AE45" i="52"/>
  <c r="Q68" i="52"/>
  <c r="R68" i="52"/>
  <c r="Q45" i="52"/>
  <c r="AE39" i="52"/>
  <c r="Q39" i="52"/>
  <c r="Q62" i="52"/>
  <c r="R62" i="52"/>
  <c r="AE36" i="52"/>
  <c r="R59" i="52"/>
  <c r="Q59" i="52"/>
  <c r="Q36" i="52"/>
  <c r="AE33" i="52"/>
  <c r="Q56" i="52"/>
  <c r="R56" i="52"/>
  <c r="Q33" i="52"/>
  <c r="H49" i="52"/>
  <c r="AE46" i="52"/>
  <c r="R69" i="52"/>
  <c r="Q46" i="52"/>
  <c r="AE47" i="52"/>
  <c r="Q47" i="52"/>
  <c r="Q70" i="52"/>
  <c r="R70" i="52"/>
  <c r="AE41" i="52"/>
  <c r="Q64" i="52"/>
  <c r="R64" i="52"/>
  <c r="Q41" i="52"/>
  <c r="AE35" i="52"/>
  <c r="Q35" i="52"/>
  <c r="Q58" i="52"/>
  <c r="R58" i="52"/>
  <c r="H27" i="52"/>
  <c r="I73" i="52" s="1"/>
  <c r="AE44" i="52"/>
  <c r="R67" i="52"/>
  <c r="Q67" i="52"/>
  <c r="Q44" i="52"/>
  <c r="AE42" i="52"/>
  <c r="R65" i="52"/>
  <c r="Q42" i="52"/>
  <c r="Q65" i="52"/>
  <c r="AE37" i="52"/>
  <c r="Q60" i="52"/>
  <c r="R60" i="52"/>
  <c r="Q37" i="52"/>
  <c r="AE34" i="52"/>
  <c r="R57" i="52"/>
  <c r="Q34" i="52"/>
  <c r="Q57" i="52"/>
  <c r="P49" i="52"/>
  <c r="L49" i="52"/>
  <c r="X49" i="52"/>
  <c r="U72" i="52"/>
  <c r="T49" i="52"/>
  <c r="K49" i="52"/>
  <c r="W27" i="52"/>
  <c r="X73" i="52" s="1"/>
  <c r="W49" i="52"/>
  <c r="S27" i="52"/>
  <c r="S49" i="52"/>
  <c r="T72" i="52"/>
  <c r="N49" i="52"/>
  <c r="Y49" i="52"/>
  <c r="U49" i="52"/>
  <c r="V72" i="52"/>
  <c r="O27" i="52"/>
  <c r="P73" i="52" s="1"/>
  <c r="O49" i="52"/>
  <c r="W72" i="52"/>
  <c r="V49" i="52"/>
  <c r="R49" i="52"/>
  <c r="S72" i="52"/>
  <c r="M49" i="52"/>
  <c r="V27" i="52"/>
  <c r="Y27" i="52"/>
  <c r="Z73" i="52" s="1"/>
  <c r="B27" i="52"/>
  <c r="AE40" i="52"/>
  <c r="T27" i="52"/>
  <c r="R27" i="52"/>
  <c r="L27" i="52"/>
  <c r="M73" i="52" s="1"/>
  <c r="M27" i="52"/>
  <c r="N73" i="52" s="1"/>
  <c r="X27" i="52"/>
  <c r="Y73" i="52" s="1"/>
  <c r="P27" i="52"/>
  <c r="U27" i="52"/>
  <c r="G27" i="52"/>
  <c r="H73" i="52" s="1"/>
  <c r="Q26" i="52"/>
  <c r="N50" i="52" l="1"/>
  <c r="C73" i="52"/>
  <c r="I50" i="52"/>
  <c r="B50" i="52"/>
  <c r="G50" i="52"/>
  <c r="H50" i="52"/>
  <c r="P50" i="52"/>
  <c r="O50" i="52"/>
  <c r="W50" i="52"/>
  <c r="U50" i="52"/>
  <c r="V73" i="52"/>
  <c r="M50" i="52"/>
  <c r="Y50" i="52"/>
  <c r="K50" i="52"/>
  <c r="L50" i="52"/>
  <c r="W73" i="52"/>
  <c r="V50" i="52"/>
  <c r="Q27" i="52"/>
  <c r="R72" i="52"/>
  <c r="Q49" i="52"/>
  <c r="X50" i="52"/>
  <c r="S73" i="52"/>
  <c r="R50" i="52"/>
  <c r="T50" i="52"/>
  <c r="U73" i="52"/>
  <c r="S50" i="52"/>
  <c r="T73" i="52"/>
  <c r="Q72" i="52"/>
  <c r="AE49" i="52"/>
  <c r="B11" i="51"/>
  <c r="B11" i="3" l="1"/>
  <c r="AE50" i="52"/>
  <c r="B17" i="51"/>
  <c r="C23" i="51"/>
  <c r="B16" i="51"/>
  <c r="B15" i="51"/>
  <c r="Q50" i="52"/>
  <c r="R73" i="52"/>
  <c r="Q73" i="52"/>
  <c r="S15" i="51"/>
  <c r="O15" i="51"/>
  <c r="O17" i="51"/>
  <c r="O16" i="51"/>
  <c r="R17" i="51"/>
  <c r="R16" i="51"/>
  <c r="R15" i="51"/>
  <c r="W15" i="51"/>
  <c r="W17" i="51"/>
  <c r="W16" i="51"/>
  <c r="V17" i="51"/>
  <c r="V16" i="51"/>
  <c r="V15" i="51"/>
  <c r="Y16" i="51"/>
  <c r="Y17" i="51"/>
  <c r="Y15" i="51"/>
  <c r="U16" i="51"/>
  <c r="U17" i="51"/>
  <c r="U15" i="51"/>
  <c r="Q17" i="51"/>
  <c r="Q16" i="51"/>
  <c r="Q15" i="51"/>
  <c r="X16" i="51"/>
  <c r="X17" i="51"/>
  <c r="X15" i="51"/>
  <c r="T16" i="51"/>
  <c r="T17" i="51"/>
  <c r="T15" i="51"/>
  <c r="P16" i="51"/>
  <c r="P17" i="51"/>
  <c r="P15" i="51"/>
  <c r="Y11" i="41"/>
  <c r="Y34" i="47"/>
  <c r="X34" i="47"/>
  <c r="W34" i="47"/>
  <c r="V34" i="47"/>
  <c r="U34" i="47"/>
  <c r="T34" i="47"/>
  <c r="S34" i="47"/>
  <c r="R34" i="47"/>
  <c r="P34" i="47"/>
  <c r="O34" i="47"/>
  <c r="N34" i="47"/>
  <c r="M34" i="47"/>
  <c r="L34" i="47"/>
  <c r="K34" i="47"/>
  <c r="I34" i="47"/>
  <c r="H34" i="47"/>
  <c r="G34" i="47"/>
  <c r="B34" i="47"/>
  <c r="Q33" i="47"/>
  <c r="Q31" i="47"/>
  <c r="Q29" i="47"/>
  <c r="Q28" i="47"/>
  <c r="Q27" i="47"/>
  <c r="Q25" i="47"/>
  <c r="Q21" i="47"/>
  <c r="Q20" i="47"/>
  <c r="Q18" i="47"/>
  <c r="Q19" i="47"/>
  <c r="Q24" i="47"/>
  <c r="Q15" i="47"/>
  <c r="Q17" i="47"/>
  <c r="Q14" i="47"/>
  <c r="Q13" i="47"/>
  <c r="Q12" i="47"/>
  <c r="Q11" i="47"/>
  <c r="AE44" i="47" l="1"/>
  <c r="Q75" i="47"/>
  <c r="R75" i="47"/>
  <c r="Q44" i="47"/>
  <c r="R77" i="47"/>
  <c r="Q46" i="47"/>
  <c r="AE46" i="47"/>
  <c r="Q77" i="47"/>
  <c r="R80" i="47"/>
  <c r="Q49" i="47"/>
  <c r="AE49" i="47"/>
  <c r="Q80" i="47"/>
  <c r="AE56" i="47"/>
  <c r="Q87" i="47"/>
  <c r="R87" i="47"/>
  <c r="Q56" i="47"/>
  <c r="Q91" i="47"/>
  <c r="R91" i="47"/>
  <c r="Q60" i="47"/>
  <c r="AE60" i="47"/>
  <c r="B65" i="47"/>
  <c r="C96" i="47"/>
  <c r="I65" i="47"/>
  <c r="I96" i="47"/>
  <c r="J96" i="47"/>
  <c r="M96" i="47"/>
  <c r="M65" i="47"/>
  <c r="P96" i="47"/>
  <c r="P65" i="47"/>
  <c r="T96" i="47"/>
  <c r="T65" i="47"/>
  <c r="W65" i="47"/>
  <c r="W96" i="47"/>
  <c r="Q73" i="47"/>
  <c r="R73" i="47"/>
  <c r="Q42" i="47"/>
  <c r="AE42" i="47"/>
  <c r="Q76" i="47"/>
  <c r="R76" i="47"/>
  <c r="Q45" i="47"/>
  <c r="AE45" i="47"/>
  <c r="R86" i="47"/>
  <c r="Q55" i="47"/>
  <c r="Q86" i="47"/>
  <c r="AE55" i="47"/>
  <c r="Q82" i="47"/>
  <c r="R82" i="47"/>
  <c r="Q51" i="47"/>
  <c r="AE51" i="47"/>
  <c r="R89" i="47"/>
  <c r="Q58" i="47"/>
  <c r="Q89" i="47"/>
  <c r="AE58" i="47"/>
  <c r="AE62" i="47"/>
  <c r="Q93" i="47"/>
  <c r="R93" i="47"/>
  <c r="Q62" i="47"/>
  <c r="G96" i="47"/>
  <c r="G65" i="47"/>
  <c r="K96" i="47"/>
  <c r="K65" i="47"/>
  <c r="N65" i="47"/>
  <c r="N96" i="47"/>
  <c r="R65" i="47"/>
  <c r="U65" i="47"/>
  <c r="U96" i="47"/>
  <c r="X96" i="47"/>
  <c r="X65" i="47"/>
  <c r="R74" i="47"/>
  <c r="Q43" i="47"/>
  <c r="AE43" i="47"/>
  <c r="Q74" i="47"/>
  <c r="Q79" i="47"/>
  <c r="R79" i="47"/>
  <c r="Q48" i="47"/>
  <c r="AE48" i="47"/>
  <c r="AE50" i="47"/>
  <c r="Q81" i="47"/>
  <c r="R81" i="47"/>
  <c r="Q50" i="47"/>
  <c r="R83" i="47"/>
  <c r="Q52" i="47"/>
  <c r="Q83" i="47"/>
  <c r="AE52" i="47"/>
  <c r="AE59" i="47"/>
  <c r="Q90" i="47"/>
  <c r="R90" i="47"/>
  <c r="Q59" i="47"/>
  <c r="R95" i="47"/>
  <c r="Q64" i="47"/>
  <c r="Q95" i="47"/>
  <c r="AE64" i="47"/>
  <c r="H96" i="47"/>
  <c r="H65" i="47"/>
  <c r="L65" i="47"/>
  <c r="L96" i="47"/>
  <c r="O96" i="47"/>
  <c r="O65" i="47"/>
  <c r="S96" i="47"/>
  <c r="S65" i="47"/>
  <c r="V96" i="47"/>
  <c r="V65" i="47"/>
  <c r="Y96" i="47"/>
  <c r="Y65" i="47"/>
  <c r="Z96" i="47"/>
  <c r="AE11" i="49"/>
  <c r="AE15" i="51"/>
  <c r="AE17" i="51"/>
  <c r="M15" i="49"/>
  <c r="M17" i="49"/>
  <c r="M16" i="49"/>
  <c r="N15" i="49"/>
  <c r="N17" i="49"/>
  <c r="N16" i="49"/>
  <c r="W17" i="49"/>
  <c r="W16" i="49"/>
  <c r="W15" i="49"/>
  <c r="P17" i="49"/>
  <c r="P15" i="49"/>
  <c r="P16" i="49"/>
  <c r="X17" i="49"/>
  <c r="X16" i="49"/>
  <c r="X15" i="49"/>
  <c r="Y16" i="49"/>
  <c r="Y15" i="49"/>
  <c r="Y17" i="49"/>
  <c r="R16" i="49"/>
  <c r="R15" i="49"/>
  <c r="R17" i="49"/>
  <c r="G17" i="49"/>
  <c r="G16" i="49"/>
  <c r="G15" i="49"/>
  <c r="H17" i="49"/>
  <c r="H16" i="49"/>
  <c r="H15" i="49"/>
  <c r="I17" i="49"/>
  <c r="I16" i="49"/>
  <c r="I15" i="49"/>
  <c r="S16" i="49"/>
  <c r="S15" i="49"/>
  <c r="S17" i="49"/>
  <c r="U15" i="49"/>
  <c r="U17" i="49"/>
  <c r="U16" i="49"/>
  <c r="V15" i="49"/>
  <c r="V17" i="49"/>
  <c r="V16" i="49"/>
  <c r="O17" i="49"/>
  <c r="O15" i="49"/>
  <c r="O16" i="49"/>
  <c r="Q16" i="49"/>
  <c r="Q17" i="49"/>
  <c r="Q15" i="49"/>
  <c r="L15" i="49"/>
  <c r="L17" i="49"/>
  <c r="L16" i="49"/>
  <c r="T15" i="49"/>
  <c r="T17" i="49"/>
  <c r="T16" i="49"/>
  <c r="V15" i="48"/>
  <c r="V17" i="48"/>
  <c r="V16" i="48"/>
  <c r="P17" i="48"/>
  <c r="P16" i="48"/>
  <c r="P15" i="48"/>
  <c r="Q17" i="48"/>
  <c r="Q16" i="48"/>
  <c r="Q15" i="48"/>
  <c r="W17" i="48"/>
  <c r="W16" i="48"/>
  <c r="W15" i="48"/>
  <c r="Y11" i="28"/>
  <c r="Y17" i="48"/>
  <c r="Y16" i="48"/>
  <c r="Y15" i="48"/>
  <c r="R17" i="48"/>
  <c r="R16" i="48"/>
  <c r="R15" i="48"/>
  <c r="O17" i="48"/>
  <c r="O16" i="48"/>
  <c r="O15" i="48"/>
  <c r="S16" i="48"/>
  <c r="S15" i="48"/>
  <c r="S17" i="48"/>
  <c r="T15" i="48"/>
  <c r="T17" i="48"/>
  <c r="T16" i="48"/>
  <c r="X17" i="48"/>
  <c r="X16" i="48"/>
  <c r="X15" i="48"/>
  <c r="U17" i="48"/>
  <c r="U16" i="48"/>
  <c r="U15" i="48"/>
  <c r="N23" i="49"/>
  <c r="L23" i="49"/>
  <c r="P23" i="49"/>
  <c r="T23" i="49"/>
  <c r="X23" i="49"/>
  <c r="H23" i="49"/>
  <c r="H11" i="41"/>
  <c r="V23" i="49"/>
  <c r="G11" i="41"/>
  <c r="G23" i="49"/>
  <c r="M23" i="49"/>
  <c r="Q23" i="49"/>
  <c r="U23" i="49"/>
  <c r="Y23" i="49"/>
  <c r="Z23" i="49"/>
  <c r="R23" i="49"/>
  <c r="I23" i="49"/>
  <c r="J23" i="49"/>
  <c r="O23" i="49"/>
  <c r="S23" i="49"/>
  <c r="W23" i="49"/>
  <c r="Q23" i="48"/>
  <c r="U23" i="48"/>
  <c r="Y23" i="48"/>
  <c r="Z23" i="48"/>
  <c r="R23" i="48"/>
  <c r="V23" i="48"/>
  <c r="O23" i="48"/>
  <c r="S23" i="48"/>
  <c r="W23" i="48"/>
  <c r="P23" i="48"/>
  <c r="T23" i="48"/>
  <c r="X23" i="48"/>
  <c r="L35" i="47"/>
  <c r="R35" i="47"/>
  <c r="V35" i="47"/>
  <c r="P35" i="47"/>
  <c r="G35" i="47"/>
  <c r="I35" i="47"/>
  <c r="N35" i="47"/>
  <c r="T35" i="47"/>
  <c r="X35" i="47"/>
  <c r="Q34" i="47"/>
  <c r="H35" i="47"/>
  <c r="M35" i="47"/>
  <c r="U35" i="47"/>
  <c r="Y35" i="47"/>
  <c r="B35" i="47"/>
  <c r="K35" i="47"/>
  <c r="O35" i="47"/>
  <c r="S35" i="47"/>
  <c r="W35" i="47"/>
  <c r="W97" i="47" l="1"/>
  <c r="W66" i="47"/>
  <c r="K97" i="47"/>
  <c r="K66" i="47"/>
  <c r="U66" i="47"/>
  <c r="U97" i="47"/>
  <c r="Q65" i="47"/>
  <c r="Q96" i="47"/>
  <c r="N97" i="47"/>
  <c r="N66" i="47"/>
  <c r="P97" i="47"/>
  <c r="P66" i="47"/>
  <c r="L66" i="47"/>
  <c r="L97" i="47"/>
  <c r="AE65" i="47"/>
  <c r="S97" i="47"/>
  <c r="S66" i="47"/>
  <c r="B66" i="47"/>
  <c r="C97" i="47"/>
  <c r="M97" i="47"/>
  <c r="M66" i="47"/>
  <c r="X66" i="47"/>
  <c r="X97" i="47"/>
  <c r="I66" i="47"/>
  <c r="I97" i="47"/>
  <c r="J97" i="47"/>
  <c r="V97" i="47"/>
  <c r="V66" i="47"/>
  <c r="O66" i="47"/>
  <c r="O97" i="47"/>
  <c r="Y97" i="47"/>
  <c r="Y66" i="47"/>
  <c r="Z97" i="47"/>
  <c r="H97" i="47"/>
  <c r="H66" i="47"/>
  <c r="T97" i="47"/>
  <c r="T66" i="47"/>
  <c r="G97" i="47"/>
  <c r="G66" i="47"/>
  <c r="R66" i="47"/>
  <c r="R96" i="47"/>
  <c r="AE17" i="49"/>
  <c r="AE16" i="49"/>
  <c r="AE17" i="48"/>
  <c r="AE15" i="48"/>
  <c r="AE16" i="48"/>
  <c r="Q35" i="47"/>
  <c r="Q97" i="47" l="1"/>
  <c r="Q66" i="47"/>
  <c r="R97" i="47"/>
  <c r="AE66" i="47"/>
  <c r="Z23" i="42"/>
  <c r="Y11" i="43"/>
  <c r="Y41" i="16"/>
  <c r="Y42" i="16"/>
  <c r="Y43" i="16"/>
  <c r="Y44" i="16"/>
  <c r="Y45" i="16"/>
  <c r="Y46" i="16"/>
  <c r="Y47" i="16"/>
  <c r="Y48" i="16"/>
  <c r="Y49" i="16"/>
  <c r="Y50" i="16"/>
  <c r="Y51" i="16"/>
  <c r="Y52" i="16"/>
  <c r="Y53" i="16"/>
  <c r="Y54" i="16"/>
  <c r="Y55" i="16"/>
  <c r="Y56" i="16"/>
  <c r="Y57" i="16"/>
  <c r="Y58" i="16"/>
  <c r="Y59" i="16"/>
  <c r="Y60" i="16"/>
  <c r="Y61" i="16"/>
  <c r="Y62" i="16"/>
  <c r="Y63" i="16"/>
  <c r="Y64" i="16"/>
  <c r="Y67" i="16"/>
  <c r="Y40" i="16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7" i="9"/>
  <c r="Y40" i="9"/>
  <c r="Y26" i="18"/>
  <c r="Z72" i="18" s="1"/>
  <c r="AE42" i="16"/>
  <c r="AE64" i="16"/>
  <c r="AE57" i="16"/>
  <c r="Y34" i="16"/>
  <c r="Z96" i="16" s="1"/>
  <c r="Y34" i="9"/>
  <c r="Z96" i="9" s="1"/>
  <c r="AE54" i="9"/>
  <c r="AE50" i="9"/>
  <c r="H51" i="9"/>
  <c r="I51" i="9"/>
  <c r="K51" i="9"/>
  <c r="L51" i="9"/>
  <c r="M51" i="9"/>
  <c r="N51" i="9"/>
  <c r="O51" i="9"/>
  <c r="P51" i="9"/>
  <c r="R51" i="9"/>
  <c r="S51" i="9"/>
  <c r="T51" i="9"/>
  <c r="U51" i="9"/>
  <c r="V51" i="9"/>
  <c r="W51" i="9"/>
  <c r="H52" i="9"/>
  <c r="I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H53" i="9"/>
  <c r="I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H54" i="9"/>
  <c r="I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H55" i="9"/>
  <c r="I55" i="9"/>
  <c r="K55" i="9"/>
  <c r="L55" i="9"/>
  <c r="M55" i="9"/>
  <c r="N55" i="9"/>
  <c r="O55" i="9"/>
  <c r="P55" i="9"/>
  <c r="R55" i="9"/>
  <c r="S55" i="9"/>
  <c r="T55" i="9"/>
  <c r="U55" i="9"/>
  <c r="V55" i="9"/>
  <c r="W55" i="9"/>
  <c r="H56" i="9"/>
  <c r="I56" i="9"/>
  <c r="K56" i="9"/>
  <c r="L56" i="9"/>
  <c r="M56" i="9"/>
  <c r="N56" i="9"/>
  <c r="O56" i="9"/>
  <c r="P56" i="9"/>
  <c r="R56" i="9"/>
  <c r="S56" i="9"/>
  <c r="T56" i="9"/>
  <c r="U56" i="9"/>
  <c r="V56" i="9"/>
  <c r="W56" i="9"/>
  <c r="H57" i="9"/>
  <c r="I57" i="9"/>
  <c r="K57" i="9"/>
  <c r="L57" i="9"/>
  <c r="M57" i="9"/>
  <c r="N57" i="9"/>
  <c r="O57" i="9"/>
  <c r="P57" i="9"/>
  <c r="R57" i="9"/>
  <c r="S57" i="9"/>
  <c r="T57" i="9"/>
  <c r="U57" i="9"/>
  <c r="V57" i="9"/>
  <c r="W57" i="9"/>
  <c r="H58" i="9"/>
  <c r="I58" i="9"/>
  <c r="K58" i="9"/>
  <c r="L58" i="9"/>
  <c r="M58" i="9"/>
  <c r="N58" i="9"/>
  <c r="O58" i="9"/>
  <c r="P58" i="9"/>
  <c r="R58" i="9"/>
  <c r="S58" i="9"/>
  <c r="T58" i="9"/>
  <c r="U58" i="9"/>
  <c r="V58" i="9"/>
  <c r="W58" i="9"/>
  <c r="H59" i="9"/>
  <c r="I59" i="9"/>
  <c r="K59" i="9"/>
  <c r="L59" i="9"/>
  <c r="M59" i="9"/>
  <c r="N59" i="9"/>
  <c r="O59" i="9"/>
  <c r="P59" i="9"/>
  <c r="R59" i="9"/>
  <c r="S59" i="9"/>
  <c r="T59" i="9"/>
  <c r="U59" i="9"/>
  <c r="V59" i="9"/>
  <c r="W59" i="9"/>
  <c r="H60" i="9"/>
  <c r="I60" i="9"/>
  <c r="K60" i="9"/>
  <c r="L60" i="9"/>
  <c r="M60" i="9"/>
  <c r="N60" i="9"/>
  <c r="O60" i="9"/>
  <c r="P60" i="9"/>
  <c r="R60" i="9"/>
  <c r="S60" i="9"/>
  <c r="T60" i="9"/>
  <c r="U60" i="9"/>
  <c r="V60" i="9"/>
  <c r="W60" i="9"/>
  <c r="H61" i="9"/>
  <c r="I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H62" i="9"/>
  <c r="I62" i="9"/>
  <c r="K62" i="9"/>
  <c r="L62" i="9"/>
  <c r="M62" i="9"/>
  <c r="N62" i="9"/>
  <c r="O62" i="9"/>
  <c r="P62" i="9"/>
  <c r="R62" i="9"/>
  <c r="S62" i="9"/>
  <c r="T62" i="9"/>
  <c r="U62" i="9"/>
  <c r="V62" i="9"/>
  <c r="W62" i="9"/>
  <c r="H63" i="9"/>
  <c r="I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H64" i="9"/>
  <c r="I64" i="9"/>
  <c r="K64" i="9"/>
  <c r="L64" i="9"/>
  <c r="M64" i="9"/>
  <c r="N64" i="9"/>
  <c r="O64" i="9"/>
  <c r="P64" i="9"/>
  <c r="R64" i="9"/>
  <c r="S64" i="9"/>
  <c r="T64" i="9"/>
  <c r="U64" i="9"/>
  <c r="V64" i="9"/>
  <c r="W64" i="9"/>
  <c r="H67" i="9"/>
  <c r="I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7" i="9"/>
  <c r="X40" i="9"/>
  <c r="X34" i="9"/>
  <c r="Q18" i="16"/>
  <c r="Q20" i="16"/>
  <c r="Q21" i="16"/>
  <c r="Q22" i="16"/>
  <c r="Q23" i="16"/>
  <c r="Q24" i="16"/>
  <c r="Q25" i="16"/>
  <c r="Q27" i="16"/>
  <c r="Q28" i="16"/>
  <c r="Q29" i="16"/>
  <c r="Q31" i="16"/>
  <c r="Q32" i="16"/>
  <c r="H49" i="16"/>
  <c r="L49" i="16"/>
  <c r="M49" i="16"/>
  <c r="N49" i="16"/>
  <c r="O49" i="16"/>
  <c r="P49" i="16"/>
  <c r="R49" i="16"/>
  <c r="S49" i="16"/>
  <c r="T49" i="16"/>
  <c r="U49" i="16"/>
  <c r="V49" i="16"/>
  <c r="W49" i="16"/>
  <c r="H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H51" i="16"/>
  <c r="L51" i="16"/>
  <c r="M51" i="16"/>
  <c r="N51" i="16"/>
  <c r="O51" i="16"/>
  <c r="P51" i="16"/>
  <c r="R51" i="16"/>
  <c r="S51" i="16"/>
  <c r="T51" i="16"/>
  <c r="U51" i="16"/>
  <c r="V51" i="16"/>
  <c r="W51" i="16"/>
  <c r="H52" i="16"/>
  <c r="L52" i="16"/>
  <c r="M52" i="16"/>
  <c r="N52" i="16"/>
  <c r="O52" i="16"/>
  <c r="P52" i="16"/>
  <c r="R52" i="16"/>
  <c r="S52" i="16"/>
  <c r="T52" i="16"/>
  <c r="U52" i="16"/>
  <c r="V52" i="16"/>
  <c r="W52" i="16"/>
  <c r="H53" i="16"/>
  <c r="L53" i="16"/>
  <c r="M53" i="16"/>
  <c r="N53" i="16"/>
  <c r="O53" i="16"/>
  <c r="P53" i="16"/>
  <c r="R53" i="16"/>
  <c r="S53" i="16"/>
  <c r="T53" i="16"/>
  <c r="U53" i="16"/>
  <c r="V53" i="16"/>
  <c r="W53" i="16"/>
  <c r="H54" i="16"/>
  <c r="L54" i="16"/>
  <c r="M54" i="16"/>
  <c r="N54" i="16"/>
  <c r="O54" i="16"/>
  <c r="P54" i="16"/>
  <c r="R54" i="16"/>
  <c r="S54" i="16"/>
  <c r="T54" i="16"/>
  <c r="U54" i="16"/>
  <c r="V54" i="16"/>
  <c r="W54" i="16"/>
  <c r="H55" i="16"/>
  <c r="L55" i="16"/>
  <c r="M55" i="16"/>
  <c r="N55" i="16"/>
  <c r="O55" i="16"/>
  <c r="P55" i="16"/>
  <c r="R55" i="16"/>
  <c r="S55" i="16"/>
  <c r="T55" i="16"/>
  <c r="U55" i="16"/>
  <c r="V55" i="16"/>
  <c r="W55" i="16"/>
  <c r="H56" i="16"/>
  <c r="L56" i="16"/>
  <c r="M56" i="16"/>
  <c r="N56" i="16"/>
  <c r="O56" i="16"/>
  <c r="P56" i="16"/>
  <c r="R56" i="16"/>
  <c r="S56" i="16"/>
  <c r="T56" i="16"/>
  <c r="U56" i="16"/>
  <c r="V56" i="16"/>
  <c r="W56" i="16"/>
  <c r="H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H58" i="16"/>
  <c r="L58" i="16"/>
  <c r="M58" i="16"/>
  <c r="N58" i="16"/>
  <c r="O58" i="16"/>
  <c r="P58" i="16"/>
  <c r="R58" i="16"/>
  <c r="S58" i="16"/>
  <c r="T58" i="16"/>
  <c r="U58" i="16"/>
  <c r="V58" i="16"/>
  <c r="W58" i="16"/>
  <c r="H59" i="16"/>
  <c r="L59" i="16"/>
  <c r="M59" i="16"/>
  <c r="N59" i="16"/>
  <c r="O59" i="16"/>
  <c r="P59" i="16"/>
  <c r="R59" i="16"/>
  <c r="S59" i="16"/>
  <c r="T59" i="16"/>
  <c r="U59" i="16"/>
  <c r="V59" i="16"/>
  <c r="W59" i="16"/>
  <c r="H60" i="16"/>
  <c r="L60" i="16"/>
  <c r="M60" i="16"/>
  <c r="N60" i="16"/>
  <c r="O60" i="16"/>
  <c r="P60" i="16"/>
  <c r="R60" i="16"/>
  <c r="S60" i="16"/>
  <c r="T60" i="16"/>
  <c r="U60" i="16"/>
  <c r="V60" i="16"/>
  <c r="W60" i="16"/>
  <c r="H61" i="16"/>
  <c r="L61" i="16"/>
  <c r="M61" i="16"/>
  <c r="N61" i="16"/>
  <c r="O61" i="16"/>
  <c r="P61" i="16"/>
  <c r="Q61" i="16"/>
  <c r="R61" i="16"/>
  <c r="S61" i="16"/>
  <c r="T61" i="16"/>
  <c r="U61" i="16"/>
  <c r="V61" i="16"/>
  <c r="W61" i="16"/>
  <c r="H62" i="16"/>
  <c r="L62" i="16"/>
  <c r="M62" i="16"/>
  <c r="N62" i="16"/>
  <c r="O62" i="16"/>
  <c r="P62" i="16"/>
  <c r="R62" i="16"/>
  <c r="S62" i="16"/>
  <c r="T62" i="16"/>
  <c r="U62" i="16"/>
  <c r="V62" i="16"/>
  <c r="W62" i="16"/>
  <c r="H63" i="16"/>
  <c r="L63" i="16"/>
  <c r="M63" i="16"/>
  <c r="N63" i="16"/>
  <c r="O63" i="16"/>
  <c r="P63" i="16"/>
  <c r="R63" i="16"/>
  <c r="S63" i="16"/>
  <c r="T63" i="16"/>
  <c r="U63" i="16"/>
  <c r="V63" i="16"/>
  <c r="W63" i="16"/>
  <c r="H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H67" i="16"/>
  <c r="L67" i="16"/>
  <c r="M67" i="16"/>
  <c r="N67" i="16"/>
  <c r="O67" i="16"/>
  <c r="P67" i="16"/>
  <c r="Q67" i="16"/>
  <c r="R67" i="16"/>
  <c r="S67" i="16"/>
  <c r="T67" i="16"/>
  <c r="U67" i="16"/>
  <c r="V67" i="16"/>
  <c r="W67" i="16"/>
  <c r="H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1" i="16"/>
  <c r="X42" i="16"/>
  <c r="X43" i="16"/>
  <c r="X44" i="16"/>
  <c r="X45" i="16"/>
  <c r="X46" i="16"/>
  <c r="X47" i="16"/>
  <c r="X48" i="16"/>
  <c r="X49" i="16"/>
  <c r="X50" i="16"/>
  <c r="X51" i="16"/>
  <c r="X52" i="16"/>
  <c r="X53" i="16"/>
  <c r="X54" i="16"/>
  <c r="X55" i="16"/>
  <c r="X56" i="16"/>
  <c r="X57" i="16"/>
  <c r="X58" i="16"/>
  <c r="X59" i="16"/>
  <c r="X60" i="16"/>
  <c r="X61" i="16"/>
  <c r="X62" i="16"/>
  <c r="X63" i="16"/>
  <c r="X64" i="16"/>
  <c r="X67" i="16"/>
  <c r="X40" i="16"/>
  <c r="Q10" i="16"/>
  <c r="Q12" i="16"/>
  <c r="Q13" i="16"/>
  <c r="Q14" i="16"/>
  <c r="Q15" i="16"/>
  <c r="Q16" i="16"/>
  <c r="Q9" i="16"/>
  <c r="X34" i="16"/>
  <c r="X26" i="18"/>
  <c r="B9" i="44"/>
  <c r="B11" i="43"/>
  <c r="I11" i="43"/>
  <c r="M11" i="43"/>
  <c r="N11" i="43"/>
  <c r="O11" i="43"/>
  <c r="P11" i="43"/>
  <c r="Q11" i="43"/>
  <c r="R11" i="43"/>
  <c r="S11" i="43"/>
  <c r="T11" i="43"/>
  <c r="U11" i="43"/>
  <c r="V11" i="43"/>
  <c r="W11" i="43"/>
  <c r="X11" i="43"/>
  <c r="B11" i="42"/>
  <c r="H11" i="44"/>
  <c r="L11" i="44"/>
  <c r="M11" i="44"/>
  <c r="U11" i="44"/>
  <c r="W11" i="44"/>
  <c r="X11" i="44"/>
  <c r="B11" i="40"/>
  <c r="I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P26" i="18"/>
  <c r="Q26" i="18"/>
  <c r="R26" i="18"/>
  <c r="S26" i="18"/>
  <c r="T26" i="18"/>
  <c r="U26" i="18"/>
  <c r="V26" i="18"/>
  <c r="W26" i="18"/>
  <c r="H71" i="16"/>
  <c r="AE67" i="16"/>
  <c r="W47" i="16"/>
  <c r="V47" i="16"/>
  <c r="W46" i="16"/>
  <c r="V46" i="16"/>
  <c r="W45" i="16"/>
  <c r="V45" i="16"/>
  <c r="W44" i="16"/>
  <c r="V44" i="16"/>
  <c r="W43" i="16"/>
  <c r="V43" i="16"/>
  <c r="W42" i="16"/>
  <c r="V42" i="16"/>
  <c r="W41" i="16"/>
  <c r="V41" i="16"/>
  <c r="W40" i="16"/>
  <c r="V40" i="16"/>
  <c r="W34" i="16"/>
  <c r="V34" i="16"/>
  <c r="W50" i="9"/>
  <c r="V50" i="9"/>
  <c r="W49" i="9"/>
  <c r="V49" i="9"/>
  <c r="W48" i="9"/>
  <c r="V48" i="9"/>
  <c r="W47" i="9"/>
  <c r="V47" i="9"/>
  <c r="W46" i="9"/>
  <c r="V46" i="9"/>
  <c r="W45" i="9"/>
  <c r="V45" i="9"/>
  <c r="W44" i="9"/>
  <c r="V44" i="9"/>
  <c r="W43" i="9"/>
  <c r="V43" i="9"/>
  <c r="W42" i="9"/>
  <c r="V42" i="9"/>
  <c r="W41" i="9"/>
  <c r="V41" i="9"/>
  <c r="W40" i="9"/>
  <c r="V40" i="9"/>
  <c r="W34" i="9"/>
  <c r="V34" i="9"/>
  <c r="G26" i="18"/>
  <c r="H26" i="18"/>
  <c r="H49" i="18" s="1"/>
  <c r="I26" i="18"/>
  <c r="J72" i="18" s="1"/>
  <c r="L26" i="18"/>
  <c r="M26" i="18"/>
  <c r="N26" i="18"/>
  <c r="O26" i="18"/>
  <c r="U34" i="16"/>
  <c r="B34" i="16"/>
  <c r="T34" i="16"/>
  <c r="S34" i="16"/>
  <c r="S35" i="16" s="1"/>
  <c r="S41" i="16"/>
  <c r="P40" i="16"/>
  <c r="R40" i="16"/>
  <c r="S40" i="16"/>
  <c r="T40" i="16"/>
  <c r="U40" i="16"/>
  <c r="P41" i="16"/>
  <c r="R41" i="16"/>
  <c r="T41" i="16"/>
  <c r="U41" i="16"/>
  <c r="P42" i="16"/>
  <c r="R42" i="16"/>
  <c r="S42" i="16"/>
  <c r="T42" i="16"/>
  <c r="U42" i="16"/>
  <c r="P43" i="16"/>
  <c r="R43" i="16"/>
  <c r="S43" i="16"/>
  <c r="T43" i="16"/>
  <c r="U43" i="16"/>
  <c r="P44" i="16"/>
  <c r="R44" i="16"/>
  <c r="S44" i="16"/>
  <c r="T44" i="16"/>
  <c r="U44" i="16"/>
  <c r="P45" i="16"/>
  <c r="R45" i="16"/>
  <c r="S45" i="16"/>
  <c r="T45" i="16"/>
  <c r="U45" i="16"/>
  <c r="P46" i="16"/>
  <c r="R46" i="16"/>
  <c r="S46" i="16"/>
  <c r="T46" i="16"/>
  <c r="U46" i="16"/>
  <c r="P47" i="16"/>
  <c r="R47" i="16"/>
  <c r="S47" i="16"/>
  <c r="T47" i="16"/>
  <c r="U47" i="16"/>
  <c r="AE48" i="16"/>
  <c r="AE61" i="16"/>
  <c r="P34" i="16"/>
  <c r="R34" i="16"/>
  <c r="R65" i="16" s="1"/>
  <c r="U34" i="9"/>
  <c r="U35" i="9" s="1"/>
  <c r="B34" i="9"/>
  <c r="T34" i="9"/>
  <c r="T65" i="9" s="1"/>
  <c r="U40" i="9"/>
  <c r="U41" i="9"/>
  <c r="U42" i="9"/>
  <c r="U43" i="9"/>
  <c r="U44" i="9"/>
  <c r="U45" i="9"/>
  <c r="U46" i="9"/>
  <c r="U47" i="9"/>
  <c r="U48" i="9"/>
  <c r="U49" i="9"/>
  <c r="U50" i="9"/>
  <c r="Q11" i="9"/>
  <c r="Q9" i="9"/>
  <c r="Q10" i="9"/>
  <c r="Q15" i="9"/>
  <c r="Q12" i="9"/>
  <c r="Q14" i="9"/>
  <c r="Q16" i="9"/>
  <c r="Q18" i="9"/>
  <c r="Q24" i="9"/>
  <c r="Q25" i="9"/>
  <c r="Q27" i="9"/>
  <c r="Q17" i="9"/>
  <c r="Q20" i="9"/>
  <c r="Q28" i="9"/>
  <c r="Q26" i="9"/>
  <c r="Q29" i="9"/>
  <c r="Q33" i="9"/>
  <c r="Q31" i="9"/>
  <c r="G34" i="9"/>
  <c r="G35" i="9" s="1"/>
  <c r="H34" i="9"/>
  <c r="H35" i="9" s="1"/>
  <c r="I34" i="9"/>
  <c r="J96" i="9" s="1"/>
  <c r="L34" i="9"/>
  <c r="L65" i="9" s="1"/>
  <c r="M34" i="9"/>
  <c r="N34" i="9"/>
  <c r="O34" i="9"/>
  <c r="O35" i="9" s="1"/>
  <c r="P34" i="9"/>
  <c r="R34" i="9"/>
  <c r="R65" i="9" s="1"/>
  <c r="S34" i="9"/>
  <c r="S65" i="9" s="1"/>
  <c r="P16" i="8"/>
  <c r="Q16" i="8"/>
  <c r="Q11" i="8"/>
  <c r="Q12" i="8"/>
  <c r="Q13" i="8"/>
  <c r="Q18" i="8"/>
  <c r="Q24" i="8"/>
  <c r="Q17" i="8"/>
  <c r="Q15" i="8"/>
  <c r="Q20" i="8"/>
  <c r="Q22" i="8"/>
  <c r="Q21" i="8"/>
  <c r="Q19" i="8"/>
  <c r="Q29" i="8"/>
  <c r="Q32" i="8"/>
  <c r="Q27" i="8"/>
  <c r="Q23" i="8"/>
  <c r="Q33" i="8"/>
  <c r="G34" i="16"/>
  <c r="H34" i="16"/>
  <c r="I34" i="16"/>
  <c r="J96" i="16" s="1"/>
  <c r="K34" i="16"/>
  <c r="K35" i="16" s="1"/>
  <c r="L34" i="16"/>
  <c r="M34" i="16"/>
  <c r="N34" i="16"/>
  <c r="O34" i="16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T40" i="9"/>
  <c r="H55" i="18"/>
  <c r="B40" i="16"/>
  <c r="H40" i="16"/>
  <c r="I40" i="16"/>
  <c r="O40" i="16"/>
  <c r="H41" i="16"/>
  <c r="L41" i="16"/>
  <c r="M41" i="16"/>
  <c r="N41" i="16"/>
  <c r="O41" i="16"/>
  <c r="H42" i="16"/>
  <c r="L42" i="16"/>
  <c r="M42" i="16"/>
  <c r="N42" i="16"/>
  <c r="O42" i="16"/>
  <c r="H43" i="16"/>
  <c r="L43" i="16"/>
  <c r="M43" i="16"/>
  <c r="N43" i="16"/>
  <c r="O43" i="16"/>
  <c r="H44" i="16"/>
  <c r="L44" i="16"/>
  <c r="M44" i="16"/>
  <c r="N44" i="16"/>
  <c r="O44" i="16"/>
  <c r="H45" i="16"/>
  <c r="L45" i="16"/>
  <c r="M45" i="16"/>
  <c r="N45" i="16"/>
  <c r="O45" i="16"/>
  <c r="H46" i="16"/>
  <c r="L46" i="16"/>
  <c r="M46" i="16"/>
  <c r="N46" i="16"/>
  <c r="O46" i="16"/>
  <c r="H47" i="16"/>
  <c r="L47" i="16"/>
  <c r="M47" i="16"/>
  <c r="N47" i="16"/>
  <c r="O47" i="16"/>
  <c r="B40" i="9"/>
  <c r="H40" i="9"/>
  <c r="I40" i="9"/>
  <c r="K40" i="9"/>
  <c r="L40" i="9"/>
  <c r="M40" i="9"/>
  <c r="N40" i="9"/>
  <c r="O40" i="9"/>
  <c r="P40" i="9"/>
  <c r="R40" i="9"/>
  <c r="S40" i="9"/>
  <c r="H41" i="9"/>
  <c r="I41" i="9"/>
  <c r="K41" i="9"/>
  <c r="L41" i="9"/>
  <c r="M41" i="9"/>
  <c r="N41" i="9"/>
  <c r="O41" i="9"/>
  <c r="P41" i="9"/>
  <c r="R41" i="9"/>
  <c r="H42" i="9"/>
  <c r="I42" i="9"/>
  <c r="K42" i="9"/>
  <c r="L42" i="9"/>
  <c r="M42" i="9"/>
  <c r="N42" i="9"/>
  <c r="O42" i="9"/>
  <c r="P42" i="9"/>
  <c r="R42" i="9"/>
  <c r="H43" i="9"/>
  <c r="I43" i="9"/>
  <c r="K43" i="9"/>
  <c r="L43" i="9"/>
  <c r="M43" i="9"/>
  <c r="N43" i="9"/>
  <c r="O43" i="9"/>
  <c r="P43" i="9"/>
  <c r="R43" i="9"/>
  <c r="H44" i="9"/>
  <c r="I44" i="9"/>
  <c r="K44" i="9"/>
  <c r="L44" i="9"/>
  <c r="M44" i="9"/>
  <c r="N44" i="9"/>
  <c r="O44" i="9"/>
  <c r="P44" i="9"/>
  <c r="R44" i="9"/>
  <c r="H45" i="9"/>
  <c r="I45" i="9"/>
  <c r="K45" i="9"/>
  <c r="L45" i="9"/>
  <c r="M45" i="9"/>
  <c r="N45" i="9"/>
  <c r="O45" i="9"/>
  <c r="P45" i="9"/>
  <c r="R45" i="9"/>
  <c r="H46" i="9"/>
  <c r="I46" i="9"/>
  <c r="K46" i="9"/>
  <c r="L46" i="9"/>
  <c r="M46" i="9"/>
  <c r="N46" i="9"/>
  <c r="O46" i="9"/>
  <c r="P46" i="9"/>
  <c r="R46" i="9"/>
  <c r="H47" i="9"/>
  <c r="I47" i="9"/>
  <c r="K47" i="9"/>
  <c r="L47" i="9"/>
  <c r="M47" i="9"/>
  <c r="N47" i="9"/>
  <c r="O47" i="9"/>
  <c r="P47" i="9"/>
  <c r="R47" i="9"/>
  <c r="H48" i="9"/>
  <c r="I48" i="9"/>
  <c r="K48" i="9"/>
  <c r="L48" i="9"/>
  <c r="M48" i="9"/>
  <c r="N48" i="9"/>
  <c r="O48" i="9"/>
  <c r="P48" i="9"/>
  <c r="R48" i="9"/>
  <c r="H49" i="9"/>
  <c r="I49" i="9"/>
  <c r="K49" i="9"/>
  <c r="L49" i="9"/>
  <c r="M49" i="9"/>
  <c r="N49" i="9"/>
  <c r="O49" i="9"/>
  <c r="P49" i="9"/>
  <c r="R49" i="9"/>
  <c r="H50" i="9"/>
  <c r="I50" i="9"/>
  <c r="K50" i="9"/>
  <c r="L50" i="9"/>
  <c r="M50" i="9"/>
  <c r="N50" i="9"/>
  <c r="O50" i="9"/>
  <c r="P50" i="9"/>
  <c r="Q50" i="9"/>
  <c r="R50" i="9"/>
  <c r="H71" i="9"/>
  <c r="K65" i="9"/>
  <c r="Q51" i="9"/>
  <c r="AE53" i="9"/>
  <c r="AE50" i="16"/>
  <c r="AE52" i="9"/>
  <c r="AE44" i="9"/>
  <c r="Q44" i="9"/>
  <c r="Q42" i="16"/>
  <c r="V16" i="43" l="1"/>
  <c r="W23" i="43"/>
  <c r="V17" i="43"/>
  <c r="V15" i="43"/>
  <c r="S16" i="43"/>
  <c r="S15" i="43"/>
  <c r="T23" i="43"/>
  <c r="S17" i="43"/>
  <c r="P16" i="43"/>
  <c r="Q23" i="43"/>
  <c r="P17" i="43"/>
  <c r="P15" i="43"/>
  <c r="M16" i="43"/>
  <c r="N23" i="43"/>
  <c r="M17" i="43"/>
  <c r="M15" i="43"/>
  <c r="M23" i="43"/>
  <c r="Y11" i="44"/>
  <c r="Y16" i="43"/>
  <c r="Y15" i="43"/>
  <c r="Z23" i="43"/>
  <c r="Y17" i="43"/>
  <c r="P11" i="44"/>
  <c r="Y23" i="43"/>
  <c r="X17" i="43"/>
  <c r="X15" i="43"/>
  <c r="X16" i="43"/>
  <c r="V23" i="43"/>
  <c r="U17" i="43"/>
  <c r="U16" i="43"/>
  <c r="U15" i="43"/>
  <c r="S23" i="43"/>
  <c r="R17" i="43"/>
  <c r="R15" i="43"/>
  <c r="R16" i="43"/>
  <c r="P23" i="43"/>
  <c r="O17" i="43"/>
  <c r="O16" i="43"/>
  <c r="O15" i="43"/>
  <c r="J23" i="43"/>
  <c r="I17" i="43"/>
  <c r="I15" i="43"/>
  <c r="I16" i="43"/>
  <c r="I23" i="43"/>
  <c r="V11" i="44"/>
  <c r="O11" i="44"/>
  <c r="W15" i="43"/>
  <c r="X23" i="43"/>
  <c r="W17" i="43"/>
  <c r="W16" i="43"/>
  <c r="T15" i="43"/>
  <c r="U23" i="43"/>
  <c r="T16" i="43"/>
  <c r="T17" i="43"/>
  <c r="Q15" i="43"/>
  <c r="Q17" i="43"/>
  <c r="Q16" i="43"/>
  <c r="R23" i="43"/>
  <c r="N15" i="43"/>
  <c r="O23" i="43"/>
  <c r="N16" i="43"/>
  <c r="N17" i="43"/>
  <c r="C23" i="43"/>
  <c r="B15" i="43"/>
  <c r="B16" i="43"/>
  <c r="B17" i="43"/>
  <c r="AE11" i="43"/>
  <c r="B16" i="42"/>
  <c r="B17" i="42"/>
  <c r="W11" i="41"/>
  <c r="W15" i="40"/>
  <c r="W17" i="40"/>
  <c r="W16" i="40"/>
  <c r="T15" i="40"/>
  <c r="T16" i="40"/>
  <c r="T17" i="40"/>
  <c r="Q15" i="40"/>
  <c r="Q17" i="40"/>
  <c r="Q16" i="40"/>
  <c r="N15" i="40"/>
  <c r="N17" i="40"/>
  <c r="N16" i="40"/>
  <c r="K15" i="40"/>
  <c r="K17" i="40"/>
  <c r="K16" i="40"/>
  <c r="V16" i="40"/>
  <c r="V15" i="40"/>
  <c r="V17" i="40"/>
  <c r="S16" i="40"/>
  <c r="S15" i="40"/>
  <c r="S17" i="40"/>
  <c r="P16" i="40"/>
  <c r="P15" i="40"/>
  <c r="P17" i="40"/>
  <c r="M16" i="40"/>
  <c r="M15" i="40"/>
  <c r="M17" i="40"/>
  <c r="I17" i="40"/>
  <c r="I16" i="40"/>
  <c r="I15" i="40"/>
  <c r="X11" i="41"/>
  <c r="X17" i="40"/>
  <c r="X16" i="40"/>
  <c r="X15" i="40"/>
  <c r="U17" i="40"/>
  <c r="U16" i="40"/>
  <c r="U15" i="40"/>
  <c r="R17" i="40"/>
  <c r="R16" i="40"/>
  <c r="R15" i="40"/>
  <c r="O17" i="40"/>
  <c r="O16" i="40"/>
  <c r="O15" i="40"/>
  <c r="L17" i="40"/>
  <c r="L16" i="40"/>
  <c r="L15" i="40"/>
  <c r="B17" i="40"/>
  <c r="B16" i="40"/>
  <c r="Q89" i="8"/>
  <c r="Q58" i="8"/>
  <c r="R89" i="8"/>
  <c r="AE58" i="8"/>
  <c r="R81" i="8"/>
  <c r="Q81" i="8"/>
  <c r="Q50" i="8"/>
  <c r="AE50" i="8"/>
  <c r="Q82" i="8"/>
  <c r="R82" i="8"/>
  <c r="Q51" i="8"/>
  <c r="AE51" i="8"/>
  <c r="Q86" i="8"/>
  <c r="Q55" i="8"/>
  <c r="R86" i="8"/>
  <c r="AE55" i="8"/>
  <c r="Q74" i="8"/>
  <c r="Q43" i="8"/>
  <c r="R74" i="8"/>
  <c r="AE43" i="8"/>
  <c r="P47" i="8"/>
  <c r="P78" i="8"/>
  <c r="Q78" i="8"/>
  <c r="AE47" i="8"/>
  <c r="Q95" i="8"/>
  <c r="Q64" i="8"/>
  <c r="R95" i="8"/>
  <c r="AE64" i="8"/>
  <c r="Q94" i="8"/>
  <c r="R94" i="8"/>
  <c r="Q63" i="8"/>
  <c r="AE63" i="8"/>
  <c r="Q83" i="8"/>
  <c r="Q52" i="8"/>
  <c r="R83" i="8"/>
  <c r="AE52" i="8"/>
  <c r="Q77" i="8"/>
  <c r="Q46" i="8"/>
  <c r="R77" i="8"/>
  <c r="AE46" i="8"/>
  <c r="Q80" i="8"/>
  <c r="Q49" i="8"/>
  <c r="R80" i="8"/>
  <c r="AE49" i="8"/>
  <c r="Q73" i="8"/>
  <c r="R73" i="8"/>
  <c r="Q42" i="8"/>
  <c r="AE42" i="8"/>
  <c r="Q85" i="8"/>
  <c r="Q54" i="8"/>
  <c r="R85" i="8"/>
  <c r="AE54" i="8"/>
  <c r="Q91" i="8"/>
  <c r="R91" i="8"/>
  <c r="Q60" i="8"/>
  <c r="AE60" i="8"/>
  <c r="R84" i="8"/>
  <c r="Q53" i="8"/>
  <c r="Q84" i="8"/>
  <c r="AE53" i="8"/>
  <c r="Q79" i="8"/>
  <c r="R79" i="8"/>
  <c r="Q48" i="8"/>
  <c r="AE48" i="8"/>
  <c r="R75" i="8"/>
  <c r="Q75" i="8"/>
  <c r="Q44" i="8"/>
  <c r="AE44" i="8"/>
  <c r="R78" i="8"/>
  <c r="Q47" i="8"/>
  <c r="N11" i="44"/>
  <c r="Q46" i="16"/>
  <c r="T11" i="44"/>
  <c r="S11" i="44"/>
  <c r="R11" i="44"/>
  <c r="Q11" i="44"/>
  <c r="Q55" i="16"/>
  <c r="Q41" i="16"/>
  <c r="Q59" i="9"/>
  <c r="Q43" i="9"/>
  <c r="I11" i="44"/>
  <c r="B11" i="44"/>
  <c r="Y72" i="18"/>
  <c r="B35" i="9"/>
  <c r="Q48" i="9"/>
  <c r="H65" i="9"/>
  <c r="Y96" i="16"/>
  <c r="Q40" i="16"/>
  <c r="P72" i="18"/>
  <c r="S35" i="9"/>
  <c r="S66" i="9" s="1"/>
  <c r="B15" i="42"/>
  <c r="B15" i="40"/>
  <c r="O15" i="27"/>
  <c r="O17" i="27"/>
  <c r="O16" i="27"/>
  <c r="W15" i="27"/>
  <c r="W17" i="27"/>
  <c r="W16" i="27"/>
  <c r="S15" i="27"/>
  <c r="S16" i="27"/>
  <c r="S17" i="27"/>
  <c r="R16" i="27"/>
  <c r="R17" i="27"/>
  <c r="R15" i="27"/>
  <c r="V15" i="27"/>
  <c r="V17" i="27"/>
  <c r="V16" i="27"/>
  <c r="U17" i="27"/>
  <c r="U15" i="27"/>
  <c r="U16" i="27"/>
  <c r="Q17" i="27"/>
  <c r="Q16" i="27"/>
  <c r="Q15" i="27"/>
  <c r="T16" i="27"/>
  <c r="T15" i="27"/>
  <c r="T17" i="27"/>
  <c r="X17" i="27"/>
  <c r="X16" i="27"/>
  <c r="X15" i="27"/>
  <c r="P16" i="27"/>
  <c r="P15" i="27"/>
  <c r="P17" i="27"/>
  <c r="Q44" i="16"/>
  <c r="Q59" i="16"/>
  <c r="AE59" i="16"/>
  <c r="Q49" i="16"/>
  <c r="AE49" i="16"/>
  <c r="Q45" i="16"/>
  <c r="U65" i="9"/>
  <c r="Q43" i="16"/>
  <c r="W96" i="9"/>
  <c r="Q54" i="16"/>
  <c r="AE54" i="16"/>
  <c r="Q62" i="9"/>
  <c r="Q56" i="9"/>
  <c r="Q40" i="9"/>
  <c r="T72" i="18"/>
  <c r="X72" i="18"/>
  <c r="X23" i="40"/>
  <c r="L23" i="40"/>
  <c r="K11" i="41"/>
  <c r="K23" i="40"/>
  <c r="T23" i="42"/>
  <c r="T23" i="27"/>
  <c r="S11" i="28"/>
  <c r="P23" i="27"/>
  <c r="O23" i="27"/>
  <c r="O11" i="28"/>
  <c r="Y23" i="40"/>
  <c r="U23" i="40"/>
  <c r="T11" i="41"/>
  <c r="Q23" i="40"/>
  <c r="P11" i="41"/>
  <c r="M23" i="40"/>
  <c r="L11" i="41"/>
  <c r="Y23" i="42"/>
  <c r="U23" i="42"/>
  <c r="Q23" i="42"/>
  <c r="M23" i="42"/>
  <c r="L23" i="42"/>
  <c r="S23" i="27"/>
  <c r="R11" i="28"/>
  <c r="P23" i="40"/>
  <c r="O11" i="41"/>
  <c r="P23" i="42"/>
  <c r="R23" i="27"/>
  <c r="Q11" i="28"/>
  <c r="V23" i="27"/>
  <c r="U11" i="28"/>
  <c r="X23" i="27"/>
  <c r="W11" i="28"/>
  <c r="Y23" i="27"/>
  <c r="X11" i="28"/>
  <c r="W23" i="40"/>
  <c r="V11" i="41"/>
  <c r="S23" i="40"/>
  <c r="R11" i="41"/>
  <c r="O23" i="40"/>
  <c r="N11" i="41"/>
  <c r="J23" i="40"/>
  <c r="I23" i="40"/>
  <c r="I11" i="41"/>
  <c r="W23" i="42"/>
  <c r="S23" i="42"/>
  <c r="O23" i="42"/>
  <c r="I23" i="42"/>
  <c r="H23" i="42"/>
  <c r="U23" i="27"/>
  <c r="T11" i="28"/>
  <c r="W23" i="27"/>
  <c r="V11" i="28"/>
  <c r="T23" i="40"/>
  <c r="S11" i="41"/>
  <c r="X23" i="42"/>
  <c r="J23" i="42"/>
  <c r="Q23" i="27"/>
  <c r="P11" i="28"/>
  <c r="V23" i="40"/>
  <c r="U11" i="41"/>
  <c r="R23" i="40"/>
  <c r="Q11" i="41"/>
  <c r="N23" i="40"/>
  <c r="M11" i="41"/>
  <c r="C23" i="40"/>
  <c r="B11" i="41"/>
  <c r="V23" i="42"/>
  <c r="R23" i="42"/>
  <c r="N23" i="42"/>
  <c r="C23" i="42"/>
  <c r="G35" i="16"/>
  <c r="G65" i="16"/>
  <c r="H96" i="16"/>
  <c r="G96" i="16"/>
  <c r="G65" i="9"/>
  <c r="H96" i="9"/>
  <c r="G96" i="9"/>
  <c r="H97" i="9"/>
  <c r="G66" i="9"/>
  <c r="G97" i="9"/>
  <c r="C96" i="9"/>
  <c r="B65" i="9"/>
  <c r="B65" i="16"/>
  <c r="C96" i="16"/>
  <c r="G49" i="18"/>
  <c r="H72" i="18"/>
  <c r="G27" i="18"/>
  <c r="G72" i="18"/>
  <c r="O72" i="18"/>
  <c r="I72" i="18"/>
  <c r="W72" i="18"/>
  <c r="S72" i="18"/>
  <c r="R35" i="16"/>
  <c r="R66" i="16" s="1"/>
  <c r="O65" i="9"/>
  <c r="R35" i="9"/>
  <c r="R66" i="9" s="1"/>
  <c r="N96" i="16"/>
  <c r="I96" i="16"/>
  <c r="T96" i="9"/>
  <c r="O96" i="9"/>
  <c r="I96" i="9"/>
  <c r="N72" i="18"/>
  <c r="V72" i="18"/>
  <c r="R72" i="18"/>
  <c r="M72" i="18"/>
  <c r="L72" i="18"/>
  <c r="U72" i="18"/>
  <c r="Q72" i="18"/>
  <c r="K97" i="16"/>
  <c r="L96" i="16"/>
  <c r="K96" i="16"/>
  <c r="M96" i="9"/>
  <c r="L96" i="9"/>
  <c r="R91" i="9"/>
  <c r="Q91" i="9"/>
  <c r="R79" i="9"/>
  <c r="Q79" i="9"/>
  <c r="AE48" i="9"/>
  <c r="Q80" i="9"/>
  <c r="R80" i="9"/>
  <c r="Q77" i="9"/>
  <c r="R77" i="9"/>
  <c r="AE46" i="9"/>
  <c r="S17" i="2"/>
  <c r="S16" i="2"/>
  <c r="S15" i="2"/>
  <c r="R78" i="16"/>
  <c r="Q78" i="16"/>
  <c r="R74" i="16"/>
  <c r="Q74" i="16"/>
  <c r="Q91" i="16"/>
  <c r="R91" i="16"/>
  <c r="Q89" i="16"/>
  <c r="R89" i="16"/>
  <c r="R80" i="16"/>
  <c r="Q80" i="16"/>
  <c r="Y15" i="2"/>
  <c r="Y16" i="2"/>
  <c r="Y17" i="2"/>
  <c r="K66" i="16"/>
  <c r="K65" i="16"/>
  <c r="P34" i="8"/>
  <c r="Q88" i="9"/>
  <c r="R88" i="9"/>
  <c r="Q89" i="9"/>
  <c r="R89" i="9"/>
  <c r="AE58" i="9"/>
  <c r="Q78" i="9"/>
  <c r="R78" i="9"/>
  <c r="Q72" i="9"/>
  <c r="R72" i="9"/>
  <c r="R16" i="2"/>
  <c r="R15" i="2"/>
  <c r="R17" i="2"/>
  <c r="X17" i="2"/>
  <c r="X15" i="2"/>
  <c r="X16" i="2"/>
  <c r="AE46" i="16"/>
  <c r="Q77" i="16"/>
  <c r="R77" i="16"/>
  <c r="R72" i="16"/>
  <c r="Q72" i="16"/>
  <c r="Q93" i="16"/>
  <c r="R93" i="16"/>
  <c r="R86" i="16"/>
  <c r="Q86" i="16"/>
  <c r="R84" i="16"/>
  <c r="Q84" i="16"/>
  <c r="R82" i="16"/>
  <c r="Q82" i="16"/>
  <c r="H66" i="9"/>
  <c r="I35" i="16"/>
  <c r="J97" i="16" s="1"/>
  <c r="I65" i="16"/>
  <c r="Q93" i="9"/>
  <c r="R93" i="9"/>
  <c r="Q90" i="9"/>
  <c r="R90" i="9"/>
  <c r="R87" i="9"/>
  <c r="Q87" i="9"/>
  <c r="Q76" i="9"/>
  <c r="R76" i="9"/>
  <c r="AE45" i="9"/>
  <c r="R71" i="9"/>
  <c r="Q71" i="9"/>
  <c r="U15" i="2"/>
  <c r="U16" i="2"/>
  <c r="U17" i="2"/>
  <c r="V16" i="2"/>
  <c r="V17" i="2"/>
  <c r="V15" i="2"/>
  <c r="R76" i="16"/>
  <c r="Q76" i="16"/>
  <c r="R90" i="16"/>
  <c r="Q90" i="16"/>
  <c r="H35" i="16"/>
  <c r="Q34" i="8"/>
  <c r="I65" i="9"/>
  <c r="R95" i="9"/>
  <c r="Q95" i="9"/>
  <c r="Q82" i="9"/>
  <c r="R82" i="9"/>
  <c r="Q86" i="9"/>
  <c r="R86" i="9"/>
  <c r="AE55" i="9"/>
  <c r="Q74" i="9"/>
  <c r="R74" i="9"/>
  <c r="Q73" i="9"/>
  <c r="R73" i="9"/>
  <c r="I49" i="18"/>
  <c r="T17" i="2"/>
  <c r="T16" i="2"/>
  <c r="T15" i="2"/>
  <c r="W17" i="2"/>
  <c r="W16" i="2"/>
  <c r="W15" i="2"/>
  <c r="AE40" i="16"/>
  <c r="Q71" i="16"/>
  <c r="R71" i="16"/>
  <c r="AE44" i="16"/>
  <c r="Q75" i="16"/>
  <c r="R75" i="16"/>
  <c r="R94" i="16"/>
  <c r="Q94" i="16"/>
  <c r="Q87" i="16"/>
  <c r="R87" i="16"/>
  <c r="Q85" i="16"/>
  <c r="R85" i="16"/>
  <c r="AE52" i="16"/>
  <c r="Q83" i="16"/>
  <c r="R83" i="16"/>
  <c r="V49" i="18"/>
  <c r="R49" i="18"/>
  <c r="Y49" i="18"/>
  <c r="H27" i="18"/>
  <c r="W49" i="18"/>
  <c r="X49" i="18"/>
  <c r="L49" i="18"/>
  <c r="O27" i="18"/>
  <c r="P73" i="18" s="1"/>
  <c r="O49" i="18"/>
  <c r="K49" i="18"/>
  <c r="U49" i="18"/>
  <c r="Q49" i="18"/>
  <c r="K50" i="18"/>
  <c r="M49" i="18"/>
  <c r="S49" i="18"/>
  <c r="N49" i="18"/>
  <c r="T49" i="18"/>
  <c r="Q73" i="18"/>
  <c r="P49" i="18"/>
  <c r="U65" i="16"/>
  <c r="V96" i="16"/>
  <c r="P35" i="16"/>
  <c r="S66" i="16"/>
  <c r="P65" i="16"/>
  <c r="M35" i="16"/>
  <c r="O35" i="16"/>
  <c r="P96" i="16"/>
  <c r="T65" i="16"/>
  <c r="U96" i="16"/>
  <c r="W65" i="16"/>
  <c r="X96" i="16"/>
  <c r="L65" i="16"/>
  <c r="M96" i="16"/>
  <c r="S65" i="16"/>
  <c r="T96" i="16"/>
  <c r="L35" i="16"/>
  <c r="L97" i="16" s="1"/>
  <c r="N65" i="16"/>
  <c r="O96" i="16"/>
  <c r="S96" i="16"/>
  <c r="V65" i="16"/>
  <c r="W96" i="16"/>
  <c r="W65" i="9"/>
  <c r="X96" i="9"/>
  <c r="S96" i="9"/>
  <c r="N96" i="9"/>
  <c r="T35" i="9"/>
  <c r="U97" i="9" s="1"/>
  <c r="U96" i="9"/>
  <c r="X65" i="9"/>
  <c r="Y96" i="9"/>
  <c r="M35" i="9"/>
  <c r="P35" i="9"/>
  <c r="V96" i="9"/>
  <c r="I35" i="9"/>
  <c r="J97" i="9" s="1"/>
  <c r="L35" i="9"/>
  <c r="M65" i="9"/>
  <c r="P96" i="9"/>
  <c r="W35" i="9"/>
  <c r="W66" i="9" s="1"/>
  <c r="Q60" i="9"/>
  <c r="T35" i="16"/>
  <c r="T97" i="16" s="1"/>
  <c r="V35" i="16"/>
  <c r="AE45" i="16"/>
  <c r="AE41" i="9"/>
  <c r="Q41" i="9"/>
  <c r="Q34" i="9"/>
  <c r="N35" i="16"/>
  <c r="Q57" i="9"/>
  <c r="P65" i="9"/>
  <c r="AE43" i="16"/>
  <c r="Q63" i="16"/>
  <c r="Q53" i="16"/>
  <c r="AE40" i="9"/>
  <c r="Q34" i="16"/>
  <c r="Q35" i="16" s="1"/>
  <c r="U66" i="9"/>
  <c r="N65" i="9"/>
  <c r="N35" i="9"/>
  <c r="AE64" i="9"/>
  <c r="Q64" i="9"/>
  <c r="AE51" i="9"/>
  <c r="Q55" i="9"/>
  <c r="AE43" i="9"/>
  <c r="AE42" i="9"/>
  <c r="Q42" i="9"/>
  <c r="N27" i="18"/>
  <c r="O73" i="18" s="1"/>
  <c r="I27" i="18"/>
  <c r="J73" i="18" s="1"/>
  <c r="M27" i="18"/>
  <c r="N73" i="18" s="1"/>
  <c r="AE57" i="9"/>
  <c r="AE56" i="16"/>
  <c r="Q56" i="16"/>
  <c r="V35" i="9"/>
  <c r="B35" i="16"/>
  <c r="AE47" i="9"/>
  <c r="Q47" i="9"/>
  <c r="Q58" i="9"/>
  <c r="AE47" i="16"/>
  <c r="Q47" i="16"/>
  <c r="AE67" i="9"/>
  <c r="AE62" i="9"/>
  <c r="AE56" i="9"/>
  <c r="O65" i="16"/>
  <c r="AE60" i="9"/>
  <c r="Q49" i="9"/>
  <c r="AE62" i="16"/>
  <c r="Q62" i="16"/>
  <c r="AE59" i="9"/>
  <c r="AE41" i="16"/>
  <c r="K66" i="9"/>
  <c r="V65" i="9"/>
  <c r="U35" i="16"/>
  <c r="H65" i="16"/>
  <c r="M65" i="16"/>
  <c r="W35" i="16"/>
  <c r="L27" i="18"/>
  <c r="M73" i="18" s="1"/>
  <c r="Y35" i="16"/>
  <c r="Z97" i="16" s="1"/>
  <c r="Q45" i="9"/>
  <c r="Y65" i="9"/>
  <c r="O66" i="9"/>
  <c r="Q52" i="16"/>
  <c r="AE53" i="16"/>
  <c r="AE60" i="16"/>
  <c r="Q60" i="16"/>
  <c r="AE51" i="16"/>
  <c r="AE49" i="9"/>
  <c r="M66" i="9"/>
  <c r="Q46" i="9"/>
  <c r="X35" i="16"/>
  <c r="X65" i="16"/>
  <c r="Q51" i="16"/>
  <c r="AE55" i="16"/>
  <c r="X35" i="9"/>
  <c r="AE63" i="9"/>
  <c r="AE58" i="16"/>
  <c r="Q58" i="16"/>
  <c r="AE61" i="9"/>
  <c r="AE63" i="16"/>
  <c r="Y65" i="16"/>
  <c r="Y35" i="9"/>
  <c r="Z97" i="9" s="1"/>
  <c r="B26" i="18"/>
  <c r="AE17" i="43" l="1"/>
  <c r="AE16" i="43"/>
  <c r="AE15" i="43"/>
  <c r="AE17" i="42"/>
  <c r="AE16" i="42"/>
  <c r="AE17" i="40"/>
  <c r="AE16" i="40"/>
  <c r="AE11" i="41"/>
  <c r="AE65" i="16"/>
  <c r="C97" i="9"/>
  <c r="R96" i="8"/>
  <c r="Q65" i="8"/>
  <c r="P65" i="8"/>
  <c r="Q96" i="8"/>
  <c r="AE65" i="8"/>
  <c r="P96" i="8"/>
  <c r="V97" i="16"/>
  <c r="B66" i="9"/>
  <c r="I97" i="16"/>
  <c r="AE11" i="44"/>
  <c r="AE49" i="18"/>
  <c r="AE17" i="27"/>
  <c r="AE15" i="27"/>
  <c r="AE16" i="27"/>
  <c r="S97" i="16"/>
  <c r="R97" i="16"/>
  <c r="S97" i="9"/>
  <c r="H66" i="16"/>
  <c r="B66" i="16"/>
  <c r="C97" i="16"/>
  <c r="I73" i="18"/>
  <c r="H50" i="18"/>
  <c r="H73" i="18"/>
  <c r="G50" i="18"/>
  <c r="C72" i="18"/>
  <c r="B49" i="18"/>
  <c r="H97" i="16"/>
  <c r="G66" i="16"/>
  <c r="G97" i="16"/>
  <c r="Y97" i="16"/>
  <c r="M97" i="9"/>
  <c r="L97" i="9"/>
  <c r="W97" i="9"/>
  <c r="I97" i="9"/>
  <c r="I50" i="18"/>
  <c r="I66" i="16"/>
  <c r="X97" i="9"/>
  <c r="I66" i="9"/>
  <c r="Q35" i="8"/>
  <c r="P35" i="8"/>
  <c r="O50" i="18"/>
  <c r="N50" i="18"/>
  <c r="P50" i="18"/>
  <c r="L50" i="18"/>
  <c r="M50" i="18"/>
  <c r="N66" i="16"/>
  <c r="O97" i="16"/>
  <c r="P66" i="16"/>
  <c r="Q97" i="16"/>
  <c r="W66" i="16"/>
  <c r="X97" i="16"/>
  <c r="V66" i="16"/>
  <c r="W97" i="16"/>
  <c r="O66" i="16"/>
  <c r="P97" i="16"/>
  <c r="Y66" i="16"/>
  <c r="R96" i="16"/>
  <c r="T66" i="16"/>
  <c r="U97" i="16"/>
  <c r="L66" i="16"/>
  <c r="M97" i="16"/>
  <c r="M66" i="16"/>
  <c r="N97" i="16"/>
  <c r="Q96" i="16"/>
  <c r="T97" i="9"/>
  <c r="T66" i="9"/>
  <c r="N66" i="9"/>
  <c r="O97" i="9"/>
  <c r="P66" i="9"/>
  <c r="V97" i="9"/>
  <c r="R96" i="9"/>
  <c r="L66" i="9"/>
  <c r="AE65" i="9"/>
  <c r="Q96" i="9"/>
  <c r="Y97" i="9"/>
  <c r="N97" i="9"/>
  <c r="P97" i="9"/>
  <c r="AE66" i="16"/>
  <c r="Q65" i="16"/>
  <c r="V66" i="9"/>
  <c r="Q35" i="9"/>
  <c r="R97" i="9" s="1"/>
  <c r="Q65" i="9"/>
  <c r="U66" i="16"/>
  <c r="Q66" i="16"/>
  <c r="X66" i="9"/>
  <c r="Y66" i="9"/>
  <c r="X66" i="16"/>
  <c r="B27" i="18"/>
  <c r="Q66" i="8" l="1"/>
  <c r="R97" i="8"/>
  <c r="P66" i="8"/>
  <c r="Q97" i="8"/>
  <c r="P97" i="8"/>
  <c r="AE66" i="8"/>
  <c r="AE66" i="9"/>
  <c r="C73" i="18"/>
  <c r="B50" i="18"/>
  <c r="AE50" i="18"/>
  <c r="Q97" i="9"/>
  <c r="Q66" i="9"/>
  <c r="AE47" i="45"/>
  <c r="AE35" i="45"/>
  <c r="AE51" i="45"/>
  <c r="AE45" i="45"/>
  <c r="AE36" i="45"/>
  <c r="AE46" i="45"/>
  <c r="AE37" i="45"/>
  <c r="AE38" i="45"/>
  <c r="AE48" i="45"/>
  <c r="AE39" i="45"/>
  <c r="AE49" i="45"/>
  <c r="AE41" i="45"/>
  <c r="AE74" i="45"/>
  <c r="AE42" i="45"/>
  <c r="AE43" i="45"/>
  <c r="AE34" i="45"/>
  <c r="AE44" i="45"/>
  <c r="AF33" i="45" l="1"/>
  <c r="AE50" i="45"/>
  <c r="AE73" i="45"/>
  <c r="AF32" i="45"/>
</calcChain>
</file>

<file path=xl/sharedStrings.xml><?xml version="1.0" encoding="utf-8"?>
<sst xmlns="http://schemas.openxmlformats.org/spreadsheetml/2006/main" count="1706" uniqueCount="313">
  <si>
    <t>ÍNDICE</t>
  </si>
  <si>
    <t>NOTAS ACLARATORIAS LOS CUADROS EN GENERAL</t>
  </si>
  <si>
    <t>D2  FRACCIONES DEL HTS PARA EXPORTACIÓN Y SU DESCRIPCIÓN. AUTOPARTES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</si>
  <si>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</si>
  <si>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</si>
  <si>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</si>
  <si>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</si>
  <si>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</si>
  <si>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</si>
  <si>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</si>
  <si>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</si>
  <si>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</si>
  <si>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</si>
  <si>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</si>
  <si>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</si>
  <si>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</si>
  <si>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</si>
  <si>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</si>
  <si>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</si>
  <si>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</si>
  <si>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</si>
  <si>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</si>
  <si>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NOTAS ACLARATORIAS DE LOS CUADROS EN GENERAL</t>
  </si>
  <si>
    <t>B) De los segmentos de la "Cadena Automotriz-Autopartes":</t>
  </si>
  <si>
    <t>Automotriz se define en la hoja "D2" del presente archivo.</t>
  </si>
  <si>
    <t>Autopartes se define en la hoja "D3" del presente archivo.</t>
  </si>
  <si>
    <t>ciertas subpartidas formen parte de  2 o más segmentos, como no es posible asignarle una participación a un segmento en específico se cae en una</t>
  </si>
  <si>
    <t>doble contabilidad que no es posible corregirla al momento de poner los totales por segmentos.</t>
  </si>
  <si>
    <t>Venezuela</t>
  </si>
  <si>
    <t>aparece en el encabezado de esa columna el período "1995-2008", por ejemplo, sí Nicaragua no tiene datos de 1996 a 1998,</t>
  </si>
  <si>
    <t xml:space="preserve">sino hasta 1999, esta TCPA "1995-2008" será más bien para "1999-2008". O bien, sí hubiera un dato en 1996 y otro, </t>
  </si>
  <si>
    <t xml:space="preserve">el más reciente, en 2002, la TCPA sería de 1996 a 2003; no importando si hubiera entre ellos periodos sin dato. Se decidió </t>
  </si>
  <si>
    <t>hacer esto debido a motivos de espacio y sencillez de los cuadros.</t>
  </si>
  <si>
    <t>INDICE</t>
  </si>
  <si>
    <t>NOTAS</t>
  </si>
  <si>
    <t>Cadena de Valor Automotriz-Autopartes</t>
  </si>
  <si>
    <t>num</t>
  </si>
  <si>
    <t>6dig</t>
  </si>
  <si>
    <t>Descripción</t>
  </si>
  <si>
    <t>Grupo</t>
  </si>
  <si>
    <t>Segmento</t>
  </si>
  <si>
    <t>Miscellaneous Parts</t>
  </si>
  <si>
    <t>Autopartes</t>
  </si>
  <si>
    <t>Con Accesorios</t>
  </si>
  <si>
    <t>Chassis and Drivetrain Parts</t>
  </si>
  <si>
    <t>Conveyor Belt Vulcanize Rub, Trapezoidal Cross Sec</t>
  </si>
  <si>
    <t>Engines and Parts</t>
  </si>
  <si>
    <t>Automotive Tires and Tubes</t>
  </si>
  <si>
    <t>De Los Tipos Utilizados En Autobuses O Camiones</t>
  </si>
  <si>
    <t>Los Demás</t>
  </si>
  <si>
    <t>Neumáticos (Llantas Neumáticas) Usados</t>
  </si>
  <si>
    <t>Las Demás</t>
  </si>
  <si>
    <t>Guarniciones Para Frenos</t>
  </si>
  <si>
    <t>Bodies and Parts</t>
  </si>
  <si>
    <t>Espejos Retrovisores Para Vehículos</t>
  </si>
  <si>
    <t>Tuercas</t>
  </si>
  <si>
    <t>Ballestas Y Sus Hojas</t>
  </si>
  <si>
    <t>Muelles (Resortes) Helicoidales</t>
  </si>
  <si>
    <t>De Bombas</t>
  </si>
  <si>
    <t>Electrical and Electric Components</t>
  </si>
  <si>
    <t>Sin Equipo De Enfriamiento</t>
  </si>
  <si>
    <t>Partes</t>
  </si>
  <si>
    <t>Rodamientos De Bolas</t>
  </si>
  <si>
    <t>Rodamientos De Agujas</t>
  </si>
  <si>
    <t>Distribuidores; Bobinas De Encendido</t>
  </si>
  <si>
    <t>Los Demás Generadores</t>
  </si>
  <si>
    <t>Los Demás Aparatos Y Dispositivos</t>
  </si>
  <si>
    <t>Limpiaparabrisas Y Eliminadores De Escarcha O Vaho</t>
  </si>
  <si>
    <t>Tape Players, Cassette Type, Sound Reproducing</t>
  </si>
  <si>
    <t>Los Demás Reproductores De Casetes (Tocacasetes)</t>
  </si>
  <si>
    <t>Combinados Con Grabador O Reproductor De Sonido</t>
  </si>
  <si>
    <t>Los Demás Aparatos</t>
  </si>
  <si>
    <t>Cinturones De Seguridad</t>
  </si>
  <si>
    <t>Guarniciones De Frenos Montadas</t>
  </si>
  <si>
    <t>Cajas De Cambio</t>
  </si>
  <si>
    <t>Ejes Portadores Y Sus Partes</t>
  </si>
  <si>
    <t>Ruedas, Sus Partes Y Accesorios</t>
  </si>
  <si>
    <t>Radiadores</t>
  </si>
  <si>
    <t>Embragues Y Sus Partes</t>
  </si>
  <si>
    <t>Partes Y Accesorios</t>
  </si>
  <si>
    <t>Tractores De Carretera Para Semirremolques</t>
  </si>
  <si>
    <t>Road Tractors, New</t>
  </si>
  <si>
    <t>Autos</t>
  </si>
  <si>
    <t>Buses &amp; Passenger Vans with 10 or More Seats</t>
  </si>
  <si>
    <t>Passenger Vehicles and Light Trucks</t>
  </si>
  <si>
    <t>Motor Homes</t>
  </si>
  <si>
    <t>Ambulances, Hearses, Prison Vans</t>
  </si>
  <si>
    <t>Medium &amp; Heavy Straight Trucks</t>
  </si>
  <si>
    <t>Chassis with Engines, Commercial Vehicles</t>
  </si>
  <si>
    <t>Segmento Autopartes</t>
  </si>
  <si>
    <t>Segmento Automotriz</t>
  </si>
  <si>
    <t>Cuadro 1</t>
  </si>
  <si>
    <t>Valor (millones de dólares)</t>
  </si>
  <si>
    <t>Automotriz</t>
  </si>
  <si>
    <t>Total</t>
  </si>
  <si>
    <t>Participación (porcentaje)</t>
  </si>
  <si>
    <t xml:space="preserve">Tasa de crecimiento </t>
  </si>
  <si>
    <t>--</t>
  </si>
  <si>
    <t>Cuadro 2</t>
  </si>
  <si>
    <t>Cuadro 3</t>
  </si>
  <si>
    <t>Cuadro 4</t>
  </si>
  <si>
    <t>Estados Unidos</t>
  </si>
  <si>
    <t>Hong Kong</t>
  </si>
  <si>
    <t>Japón</t>
  </si>
  <si>
    <t>Alemania</t>
  </si>
  <si>
    <t>Subtotal</t>
  </si>
  <si>
    <t>Resto</t>
  </si>
  <si>
    <t>Japon</t>
  </si>
  <si>
    <t>Rep. Corea</t>
  </si>
  <si>
    <t xml:space="preserve">Estados Unidos </t>
  </si>
  <si>
    <t>China</t>
  </si>
  <si>
    <t>Russia</t>
  </si>
  <si>
    <t>Vietnam</t>
  </si>
  <si>
    <t>Germany</t>
  </si>
  <si>
    <t>Japan</t>
  </si>
  <si>
    <t>United States</t>
  </si>
  <si>
    <t>Slovakia Rep</t>
  </si>
  <si>
    <t>Cuadro 9</t>
  </si>
  <si>
    <t>Cuadro 11</t>
  </si>
  <si>
    <t>Cuadro 12</t>
  </si>
  <si>
    <t>Cuadro 13</t>
  </si>
  <si>
    <t>Cuadro 14</t>
  </si>
  <si>
    <t>Cuadro 16</t>
  </si>
  <si>
    <t>Cuadro 19</t>
  </si>
  <si>
    <t>Centro America</t>
  </si>
  <si>
    <t>America Latina</t>
  </si>
  <si>
    <t>Total segmento</t>
  </si>
  <si>
    <t xml:space="preserve">para importaciones como para exportaciones (por lo tanto puede que no coincidan los países), adicionalmente se incluyen </t>
  </si>
  <si>
    <t xml:space="preserve"> las regiones América Latina y el Caribe y Centroamérica.</t>
  </si>
  <si>
    <t>De Níquel-Cadmio</t>
  </si>
  <si>
    <t>CHINA: CADENA AUTOPARTES-AUTOMOTRIZ</t>
  </si>
  <si>
    <t>D1  FRACCIONES DEL HTS PARA EXPORTACIÓN Y SU DESCRIPCIÓN. AUTOPARTES-AUTOMOTRIZ</t>
  </si>
  <si>
    <t>D3  FRACCIONES DEL HTS PARA EXPORTACIÓN Y SU DESCRIPCIÓN. AUTOMOTRIZ</t>
  </si>
  <si>
    <t>Cuadro 20</t>
  </si>
  <si>
    <t>A20</t>
  </si>
  <si>
    <t>A21</t>
  </si>
  <si>
    <t>A22</t>
  </si>
  <si>
    <t>A23</t>
  </si>
  <si>
    <t>A24</t>
  </si>
  <si>
    <t>A25</t>
  </si>
  <si>
    <t>Cuadro 21</t>
  </si>
  <si>
    <t>Cuadro 22</t>
  </si>
  <si>
    <t>Cuadro 23</t>
  </si>
  <si>
    <t>Cuadro 24</t>
  </si>
  <si>
    <t>Cuadro 25</t>
  </si>
  <si>
    <t>Automotriz-Autopartes se define en la hoja "D1" del presente archivo.</t>
  </si>
  <si>
    <t>Centroamérica</t>
  </si>
  <si>
    <t xml:space="preserve">Cuadro 5
</t>
  </si>
  <si>
    <t xml:space="preserve">Valor (millones de dólares)                  
</t>
  </si>
  <si>
    <t xml:space="preserve">Cuadro 6
</t>
  </si>
  <si>
    <t xml:space="preserve">Cuadro 7
</t>
  </si>
  <si>
    <t xml:space="preserve">Cuadro 8
</t>
  </si>
  <si>
    <t xml:space="preserve">Valor (millones de dólares)                  
Valor (millones de dólares)                  
</t>
  </si>
  <si>
    <t xml:space="preserve">Cuadro 10
</t>
  </si>
  <si>
    <t xml:space="preserve">Valor (millones de dólares)
</t>
  </si>
  <si>
    <t xml:space="preserve">Cuadro 15
</t>
  </si>
  <si>
    <t xml:space="preserve">Cuadro 17
</t>
  </si>
  <si>
    <t xml:space="preserve">Cuadro 18
</t>
  </si>
  <si>
    <t>A) De la Industria Automotriz: Se refiere a la Industria de autopartes y automotriz. Esta clasificación la realiza la Oficina de Transporte y Maquinaria de los Estados Unidos de América, para las industrias de autopartes y vehículos. Siendo publicada la clasificación en "Office of Transportation and Machinery Automotive Parts Listings" en la versión del 12 de abril de 2018.</t>
  </si>
  <si>
    <t>a/ No se incluye en el cálculo la participación de las subpartidas 850740 y 853690 del segmento autopartes, que están contempladas en la definición de la cadena a 2019.</t>
  </si>
  <si>
    <t>a/ No se incluye en el cálculo la participación de las subpartidas 850740 y 853690 del segmento autopartes, que están contempladas en la definición de la cadena a  2019.</t>
  </si>
  <si>
    <r>
      <t>D) Los países constituyentes de América Latina y el Caribe</t>
    </r>
    <r>
      <rPr>
        <sz val="10"/>
        <rFont val="Times New Roman"/>
        <family val="1"/>
      </rPr>
      <t>: Los países que integran América Latina y el Caribe, según</t>
    </r>
  </si>
  <si>
    <t xml:space="preserve">el criterio de la CEPAL son:  Anguila, Antigua y Barbuda, Antillas Neerlandesas, Argentina, Aruba, Bahamas, </t>
  </si>
  <si>
    <t xml:space="preserve">Barbados, Belice, Bolivia, Brasil, Chile, Colombia, Costa Rica, Cuba Dominica, Ecuador, El Salvador, Grenada, Guadalupe, </t>
  </si>
  <si>
    <t>Guatemala, Guyana, Guyana Francesa, Haití, Honduras, Islas Caimán, Islas Turcos y Caicos, Islas Vírgenes de los Estados</t>
  </si>
  <si>
    <t xml:space="preserve"> Unidos, Islas Vírgenes Británicas, Jamaica, Martinica, Montserrat, Nicaragua, Panamá, Paraguay, Perú, Puerto Rico, </t>
  </si>
  <si>
    <t xml:space="preserve">República Dominicana, Saint Kits y Nevis, Santa Lucia, San Vicente y las Granadinas, Suriname, Trinidad y Tobago, Uruguay y </t>
  </si>
  <si>
    <t xml:space="preserve">C) De los totales por países y por segmentos: Dado que el nivel de desagragación es de 6 dígitos se puede dar el caso de que </t>
  </si>
  <si>
    <t>F) Del concepto de "Partidas": Se refiere al nivel de desagregación a 6 dígitos del Sistema Armonizado</t>
  </si>
  <si>
    <t>G) De las Tasas de Crecimiento Promedio Anual (TCPA): están calculadas para los datos existentes, es decir, aunque</t>
  </si>
  <si>
    <t xml:space="preserve">Total </t>
  </si>
  <si>
    <t>CHINA: IMPORTACIONES DE CENTROAMÉRICA DE LA CADENA AUTOPARTES-AUTOMOTRIZ POR SEGMENTO (1995-2023) a/</t>
  </si>
  <si>
    <t>Clasificación 2020</t>
  </si>
  <si>
    <t xml:space="preserve">A 2020 la clasificación ha disminuido cinco subpartidas: 871899, 940340, 940350, 940390  y 980200.  Dichas subpartidas, en el comercio total, siguen reportando cifras pero estas ya no se consideran </t>
  </si>
  <si>
    <t>para la Industria Automotriz. Para el cálculo a 2019 no se tomaron en cuenta dichas subpartidas, para los años anteriores se tomó en cuenta la clasificación anterior que sí las incluye.</t>
  </si>
  <si>
    <r>
      <t xml:space="preserve">Fuente: Office of Transportation and Machinery (2019).  </t>
    </r>
    <r>
      <rPr>
        <i/>
        <sz val="11"/>
        <color theme="1"/>
        <rFont val="Times New Roman"/>
        <family val="1"/>
      </rPr>
      <t>Automotive Parts Product Listings</t>
    </r>
    <r>
      <rPr>
        <sz val="11"/>
        <color theme="1"/>
        <rFont val="Times New Roman"/>
        <family val="1"/>
      </rPr>
      <t xml:space="preserve">. https://legacy.trade.gov/td/otm/assets/auto/APcodes.pdf  </t>
    </r>
  </si>
  <si>
    <t>Líquidos Para Frenos Hidr疼licos Y Demás Líquidos</t>
  </si>
  <si>
    <t>Preparaciones Anticongelantes Y Líquidos Preparado</t>
  </si>
  <si>
    <t>Tubes, Pipes And Hoses, Of Vulcanized Rubber, Exce</t>
  </si>
  <si>
    <t>De Los Tipos Utilizados En Automiles De Turismo,</t>
  </si>
  <si>
    <t>De Los Tipos Utilizados En Autobuses Y Camiones</t>
  </si>
  <si>
    <t>Retreaded Tires, Of Rubber</t>
  </si>
  <si>
    <t>De Los Tipos Utilizados En Automiles De Turismo</t>
  </si>
  <si>
    <t>Juntas O Empaquetaduras</t>
  </si>
  <si>
    <t>De Dimensiones Y Formatos Que Permitan Su Empleo E</t>
  </si>
  <si>
    <t>Cerraduras Del Tipo De Las Utilizadas En Vehículos</t>
  </si>
  <si>
    <t>Bisagras De Cualquier Clase, Incluidos Los Pernios</t>
  </si>
  <si>
    <t>Las Demás Guarniciones, Herrajes Y Artticulos Simil</t>
  </si>
  <si>
    <t>De Cilindrada Superior A1000Cm3</t>
  </si>
  <si>
    <t>Motores De Los Tipos Utilizados Para La Propulsi</t>
  </si>
  <si>
    <t>Identificables Como Destinadas, Exclusiva O Princi</t>
  </si>
  <si>
    <t>Bombas De Carburante, Aceite O Refrigerante, Para</t>
  </si>
  <si>
    <t>Compresores De Los Tipos Utilizados En Los Equipos</t>
  </si>
  <si>
    <t>De Los Tipos Utilizados En Vehículos Automiles P</t>
  </si>
  <si>
    <t>Para Filtrar Lubricantes O Carburantes En Los Moto</t>
  </si>
  <si>
    <t>Filtros De Entrada De Aire Para Motores De Encendi</t>
  </si>
  <si>
    <t>Concebidos Para Montarlos Sobre Vehículos De Carre</t>
  </si>
  <si>
    <t>De Máquinas O Aparatos De La Partida8425</t>
  </si>
  <si>
    <t>Rodamientos De Rodillos Cicos, Incluidos Los Ens</t>
  </si>
  <si>
    <t>Rodamientos De Rodillos Cil匤dricos</t>
  </si>
  <si>
    <t>Arboles De Transmisi, Incluidos Los De Levas Y L</t>
  </si>
  <si>
    <t>De Potencia Superior A750W Pero Inferior O Igual</t>
  </si>
  <si>
    <t>De Plomo, De Los Tipos Utilizados Para Arranque De</t>
  </si>
  <si>
    <t>De Níquel-Hierro</t>
  </si>
  <si>
    <t>Bujías De Encendido</t>
  </si>
  <si>
    <t>Magnetos; Dinamomagnetos; Volantes Magn騁icos</t>
  </si>
  <si>
    <t>Motores De Arranque, Aunque Funcionen Tambi駭 Como</t>
  </si>
  <si>
    <t>Los Demás Aparatos De Alumbrado O Selizaci Vis</t>
  </si>
  <si>
    <t>Aparatos De Selizaci Ac俍tica</t>
  </si>
  <si>
    <t>Aparatos Emisores Con Aparato Receptor Incorporad</t>
  </si>
  <si>
    <t>Para Una Tensi Inferior O Igual A60V</t>
  </si>
  <si>
    <t>Los demás aparatos</t>
  </si>
  <si>
    <t>Faros O Unidades ｫSelladosｻ</t>
  </si>
  <si>
    <t>Halenos, De Volframio (Tungsteno)</t>
  </si>
  <si>
    <t>Juegos De Cables Para Buj僘s De Encendido Y Demás</t>
  </si>
  <si>
    <t>De Vehículos De La Partida8703</t>
  </si>
  <si>
    <t>Parachoques (Paragolpes, Defensas) Y Sus Partes</t>
  </si>
  <si>
    <t>Ejes Con Diferencial, Incluso Provistos Con Otros</t>
  </si>
  <si>
    <t>Amortiguadores De Suspensi</t>
  </si>
  <si>
    <t>Silenciadores Y Tubos (Cas) De Escape</t>
  </si>
  <si>
    <t>Volantes, Columnas Y Cajas De Direcci</t>
  </si>
  <si>
    <t xml:space="preserve"> </t>
  </si>
  <si>
    <t>Cuentarrevoluciones, Contadores De Producci, Tax</t>
  </si>
  <si>
    <t>Veloc匇etros Y Tacetros; Estroboscopios</t>
  </si>
  <si>
    <t>Relojes De Tablero De Instrumentos Y Relojes Simil</t>
  </si>
  <si>
    <t>Asientos De Los Tipos Utilizados En Vehículos Auto</t>
  </si>
  <si>
    <t>Muebles De Madera De Los Tipos Utilizados En Cocin</t>
  </si>
  <si>
    <t>Muebles De Madera De Los Tipos Utilizados En Dormi</t>
  </si>
  <si>
    <t>Maquinaria,partesocomponentespara</t>
  </si>
  <si>
    <t>Con Motor De ﾉmbolo (Pist) De Encendido Por Comp</t>
  </si>
  <si>
    <t>De Cilindrada Superior A1000Cm3 Pero Inferior O</t>
  </si>
  <si>
    <t>De Cilindrada Superior A1500Cm3 Pero Inferior O</t>
  </si>
  <si>
    <t>De Cilindrada Superior A3000Cm3</t>
  </si>
  <si>
    <t>De Cilindrada Inferior O Igual A1500Cm3</t>
  </si>
  <si>
    <t>De Cilindrada Superior A2500Cm3</t>
  </si>
  <si>
    <t>De Peso Total Con Carga MáximaInferior O Igual A</t>
  </si>
  <si>
    <t>De Peso Total Con Carga MáximaSuperior A5T Pero</t>
  </si>
  <si>
    <t>De Peso Total Con Carga MáximaSuperior A20T</t>
  </si>
  <si>
    <t>De Peso Total Con Carga MáximaSuperior A5T</t>
  </si>
  <si>
    <t>Chasis De Vehículos Automiles De Las Partidas87</t>
  </si>
  <si>
    <t>Las Demás Guarniciones, Herrajes Y Art兤ulos Simil</t>
  </si>
  <si>
    <t>De N厲uel-Cadmio</t>
  </si>
  <si>
    <t>Buj僘s De Encendido</t>
  </si>
  <si>
    <t>H) De la fuente: elaboración propia con base en CCS 2023.</t>
  </si>
  <si>
    <t>Corea del sur</t>
  </si>
  <si>
    <t>India</t>
  </si>
  <si>
    <t>Saudi Arabia</t>
  </si>
  <si>
    <t>Australia</t>
  </si>
  <si>
    <t xml:space="preserve">Filipinas </t>
  </si>
  <si>
    <t xml:space="preserve">Reino Unido </t>
  </si>
  <si>
    <t xml:space="preserve">   Costa Rica</t>
  </si>
  <si>
    <t xml:space="preserve">   El Salvador</t>
  </si>
  <si>
    <t xml:space="preserve">   Guatemala</t>
  </si>
  <si>
    <t xml:space="preserve">   Honduras</t>
  </si>
  <si>
    <t xml:space="preserve">   Nicaragua</t>
  </si>
  <si>
    <t xml:space="preserve">   Panama</t>
  </si>
  <si>
    <t xml:space="preserve">   Mexico</t>
  </si>
  <si>
    <t xml:space="preserve">D) De la selección de los Países: se tomaron los principales países de acuerdo a su valor de 2022, tanto  </t>
  </si>
  <si>
    <t>Taiwán</t>
  </si>
  <si>
    <t>ANEXO ESTADÍSTICO 1995 - 2023</t>
  </si>
  <si>
    <t>DESCRIPCIONES. SEGMENTOS DE LA CADENA AUTOPARTES-AUTOMOTRIZ. 1995-2023</t>
  </si>
  <si>
    <t>CHINA: EXPORTACIONES TOTALES DE LA CADENA AUTOMOTRIZ POR SEGMENTO 1995-2023</t>
  </si>
  <si>
    <t>CHINA: IMPORTACIONES TOTALES DE LA CADENA AUTOMOTRIZ POR SEGMENTO 1995-2023</t>
  </si>
  <si>
    <t>CHINA: BALANZA COMERCIAL DE LA CADENA AUTOMOTRIZ POR SEGMENTO 1995-2023</t>
  </si>
  <si>
    <t>CHINA: EXPORTACIONES TOTALES DEL SEGMENTO AUTOPARTES POR PAÍS 1995-2023</t>
  </si>
  <si>
    <t>CHINA: IMPORTACIONES TOTALES DEL SEGMENTO AUTOPARTES POR PAÍS 1995-2023</t>
  </si>
  <si>
    <t>CHINA: EXPORTACIONES TOTALES DEL SEGMENTO AUTOMOTRIZ POR PAÍS 1995-2023</t>
  </si>
  <si>
    <t>CHINA: IMPORTACIONES TOTALES DEL SEGMENTO AUTOMOTRIZ POR PAÍS 1995-2023</t>
  </si>
  <si>
    <t>CHINA: EXPORTACIÓN DE LAS PRINCIPALES SUBPARTIDAS DE LA CADENA AUTOPARTES-AUTOMOTRIZ 1995- 2023</t>
  </si>
  <si>
    <t>CHINA: IMPORTACIÓN DE LAS PRINCIPALES SUBPARTIDAS DE LA CADENA AUTOPARTES-AUTOMOTRIZ 1995- 2023</t>
  </si>
  <si>
    <t>CHINA: EXPORTACIONES DE LAS PRINCIPALES SUBPARTIDAS DEL SEGMENTO AUTOPARTES 1995-2023</t>
  </si>
  <si>
    <t>CHINA: IMPORTACIONES DE LAS PRINCIPALES SUBPARTIDAS DEL SEGMENTO AUTOPARTES 1995-2023</t>
  </si>
  <si>
    <t>CHINA: EXPORTACIÓN DE LAS PRINCIPALES SUBPARTIDAS DEL SEGMENTO AUTOMOTRIZ 1995- 2023</t>
  </si>
  <si>
    <t>CHINA: IMPORTACIÓN DE LAS PRINCIPALES SUBPARTIDAS DEL SEGMENTO AUTOMOTRIZ 1995- 2023</t>
  </si>
  <si>
    <t>CHINA: EXPORTACIONES A ESTADOS UNIDOS DE LA CADENA AUTOPARTES-AUTOMOTRIZ POR SEGMENTO 1995-2023</t>
  </si>
  <si>
    <t>CHINA: IMPORTACIONES DE ESTADOS UNIDOS DE LA CADENA AUTOPARTES-AUTOMOTRIZ POR SEGMENTO 1995-2023</t>
  </si>
  <si>
    <t>CHINA: BALANZA COMERCIAL CON ESTADOS UNIDOS DE LA CADENA AUTOPARTES-AUTOMOTRIZ POR SEGMENTO 1995-2023</t>
  </si>
  <si>
    <t>CHINA: EXPORTACIONES A MÉXICO DE LA CADENA AUTOPARTES-AUTOMOTRIZ POR SEGMENTO 1995-2023</t>
  </si>
  <si>
    <t>CHINA: IMPORTACIONES DE MÉXICO DE LA CADENA AUTOPARTES-AUTOMOTRIZ.POR SEGMENTO 1995-2023</t>
  </si>
  <si>
    <t>CHINA: BALANZA COMERCIAL CON MÉXICO DE LA CADENA AUTOPARTES-AUTOMOTRIZ POR SEGMENTO 1995-2023</t>
  </si>
  <si>
    <t>CHINA: EXPORTACIONES A AMÉRICA LATINA Y EL CARIBE DE LA CADENA AUTOPARTES-AUTOMOTRIZ POR SEGMENTO 1995-2023</t>
  </si>
  <si>
    <t>CHINA: IMPORTACIONES DE AMÉRICA LATINA Y EL CARIBE DE LA CADENA AUTOPARTES-AUTOMOTRIZ POR SEGMENTO 1995-2023</t>
  </si>
  <si>
    <t>CHINA: BALANZA COMERCIAL CON AMÉRICA LATINA Y EL CARIBE DE LA CADENA AUTOPARTES-AUTOMOTRIZ POR SEGMENTO 1995-2023</t>
  </si>
  <si>
    <t>CHINA: EXPORTACIONES A CENTROAMÉRICA DE LA CADENA AUTOPARTES-AUTOMOTRIZ POR SEGMENTO 1995-2023</t>
  </si>
  <si>
    <t>CHINA: IMPORTACIONES DE CENTROAMÉRICA DE LA CADENA AUTOPARTES-AUTOMOTRIZ POR SEGMENTO 1995-2023</t>
  </si>
  <si>
    <t>CHINA: BALANZA COMERCIAL CON CENTROAMÉRICA DE LA CADENA AUTOPARTES-AUTOMOTRIZ POR SEGMENTO 1995-2023</t>
  </si>
  <si>
    <t xml:space="preserve">CHINA: EXPORTACIONES TOTALES DE LA CADENA AUTOPARTES-AUTOMOTRIZ. POR SEGMENTO (1995-2023) </t>
  </si>
  <si>
    <t>1995-2023</t>
  </si>
  <si>
    <t>Fuente: elaboración propia con base en CCS 2024.</t>
  </si>
  <si>
    <t>CHINA: IMPORTACIONES TOTALES DE LA CADENA AUTOPARTES-AUTOMOTRIZ.POR SEGMENTO (1995-2023)</t>
  </si>
  <si>
    <t xml:space="preserve">CHINA: BALANZA COMERCIAL DE LA CADENA AUTOPARTES-AUTOMOTRIZ.POR SEGMENTO (1995-2023) </t>
  </si>
  <si>
    <t>CHINA: EXPORTACIONES TOTALES DEL SEGMENTO AUTOPARTES POR PAÍS (1995-2023)</t>
  </si>
  <si>
    <t>CHINA: IMPORTACIONES TOTALES DEL SEGMENTO AUTOPARTES POR PAÍS (1995-2023)</t>
  </si>
  <si>
    <t>CHINA: EXPORTACIONES TOTALES DEL SEGMENTO AUTOMOTRIZ POR PAÍS (1995-2023)</t>
  </si>
  <si>
    <t>CHINA: IMPORTACIONES TOTALES DEL SEGMENTO AUTOMOTRIZ POR PAÍS (1995-2023)</t>
  </si>
  <si>
    <t>CHINA: EXPORTACIÓN DE LAS PRINCIPALES SUBPARTIDAS DE LA CADENA AUTOPARTES-AUTOMOTRIZ (1995-2023). SEGÚN 2019</t>
  </si>
  <si>
    <t>CHINA: IMPORTACIÓN DE LAS PRINCIPALES SUBPARTIDAS DE LA CADENA AUTOMOTRIZ-AUTOPARTES (1995-2023) SEGÚN 2019</t>
  </si>
  <si>
    <t>CHINA: EXPORTACIONES DE LAS PRINCIPALES SUBPARTIDAS DEL SEGMENTO AUTOPARTES (1995-2023) SEGÚN 2019 a/</t>
  </si>
  <si>
    <t>CHINA: IMPORTACIONES DE LAS PRINCIPALES SUBPARTIDAS DEL SEGMENTO AUTOPARTES (1995-2023) SEGÚN 2019 a/</t>
  </si>
  <si>
    <t>CHINA: EXPORTACIÓN DE LAS PRINCIPALES SUBPARTIDAS DEL SEGMENTO AUTOMOTRIZ (1995-2023) SEGÚN 2019</t>
  </si>
  <si>
    <t>CHINA: IMPORTACIÓN DE LAS PRINCIPALES SUBPARTIDAS DEL SEGMENTO AUTOMOTRIZ (1995-2023) SEGÚN 2019</t>
  </si>
  <si>
    <t>CHINA: EXPORTACIONES A ESTADOS UNIDOS CADENA AUTOPARTES-AUTOMOTRIZ POR SEGMENTO (1995-2023) a/</t>
  </si>
  <si>
    <t xml:space="preserve">CHINA: IMPORTACIONES DESDE ESTADOS UNIDOS DE LA CADENA AUTOPARTES-AUTOMOTRIZ.POR SEGMENTO (1995-2023) a/
</t>
  </si>
  <si>
    <t>CHINA: BALANZA COMERCIAL CON ESTADOS UNIDOS DE LA CADENA AUTOPARTES-AUTOMOTRIZ POR SEGMENTO (1995-2023) a/</t>
  </si>
  <si>
    <t xml:space="preserve">CHINA: EXPORTACIONES A MÉXICO DE LA CADENA AUTOPARTES-AUTOMOTRIZ POR SEGMENTO (1995-2023) a/
</t>
  </si>
  <si>
    <t xml:space="preserve">CHINA: IMPORTACIONES DE MÉXICO TOTALES DE LA CADENA AUTOPARTES-AUTOMOTRIZ POR SEGMENTO (1995-2023) a/
</t>
  </si>
  <si>
    <t>CHINA: EXPORTACIONES A AMÉRICA LATINA Y EL CARIBE DE LA CADENA AUTOPARTES-AUTOMOTRIZ POR SEGMENTO (1995-2023) a/</t>
  </si>
  <si>
    <t>CHINA: IMPORTACIONES DE AMÉRICA LATINA Y EL CARIBE DE LA CADENA AUTOPARTES-AUTOPARTES POR SEGMENTO (1995-2023) a/</t>
  </si>
  <si>
    <t>CHINA: BALANZA COMERCIAL CON AMÉRICA LATINA Y EL CARIBE DE LA CADENA AUTOPARTES-AUTOMOTRIZ POR SEGMENTO (1995-2023) a/</t>
  </si>
  <si>
    <t>CHINA: EXPORTACIONES A CENTROAMÉRICA DE LA CADENA AUTOPARTES-AUTOMOTRIZ POR SEGMENTO (1995-2023) a/</t>
  </si>
  <si>
    <t>CHINA: BALANZA COMERCIAL CON CENTROAMÉRICA DE LA CADENA AUTOPARTES-AUTOMOTRIZ POR SEGMENTO (1995-2023) a/</t>
  </si>
  <si>
    <t xml:space="preserve">CHINA: BALANZA COMERCIAL CON MÉXICO DE LA CADENA AUTOPARTES-AUTOMOTRIZ POR SEGMENTO (1995-2023)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</si>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</sst>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0000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60"/>
      <name val="Times New Roman"/>
      <family val="1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宋体"/>
      <charset val="134"/>
    </font>
    <font>
      <u/>
      <sz val="10"/>
      <color theme="10"/>
      <name val="Arial"/>
      <family val="2"/>
    </font>
    <font>
      <u/>
      <sz val="10"/>
      <color indexed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u/>
      <sz val="5"/>
      <color indexed="12"/>
      <name val="Arial"/>
      <family val="2"/>
    </font>
    <font>
      <b/>
      <sz val="10"/>
      <name val="Times New Roman"/>
      <family val="1"/>
    </font>
    <font>
      <sz val="12"/>
      <name val="新細明體"/>
      <family val="1"/>
      <charset val="136"/>
    </font>
    <font>
      <b/>
      <sz val="11"/>
      <name val="Times New Roman"/>
      <family val="1"/>
    </font>
    <font>
      <u/>
      <sz val="12"/>
      <color indexed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/>
      <diagonal/>
    </border>
  </borders>
  <cellStyleXfs count="3135">
    <xf numFmtId="0" fontId="0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6" fillId="5" borderId="9" applyNumberFormat="0" applyAlignment="0" applyProtection="0"/>
    <xf numFmtId="0" fontId="13" fillId="6" borderId="10" applyNumberFormat="0" applyAlignment="0" applyProtection="0"/>
    <xf numFmtId="0" fontId="14" fillId="6" borderId="9" applyNumberFormat="0" applyAlignment="0" applyProtection="0"/>
    <xf numFmtId="0" fontId="15" fillId="0" borderId="11" applyNumberFormat="0" applyFill="0" applyAlignment="0" applyProtection="0"/>
    <xf numFmtId="0" fontId="16" fillId="7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0" borderId="0"/>
    <xf numFmtId="0" fontId="21" fillId="0" borderId="0"/>
    <xf numFmtId="0" fontId="2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9" fillId="0" borderId="0"/>
    <xf numFmtId="0" fontId="28" fillId="0" borderId="0"/>
    <xf numFmtId="0" fontId="30" fillId="0" borderId="0" applyNumberFormat="0" applyFill="0" applyBorder="0" applyAlignment="0" applyProtection="0"/>
    <xf numFmtId="0" fontId="32" fillId="0" borderId="0"/>
    <xf numFmtId="0" fontId="3" fillId="0" borderId="0"/>
    <xf numFmtId="0" fontId="34" fillId="0" borderId="0" applyNumberFormat="0" applyFill="0" applyBorder="0" applyAlignment="0" applyProtection="0"/>
    <xf numFmtId="0" fontId="3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0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right" indent="1"/>
    </xf>
    <xf numFmtId="164" fontId="0" fillId="0" borderId="0" xfId="0" applyNumberFormat="1" applyAlignment="1">
      <alignment horizontal="right" indent="1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23" fillId="0" borderId="0" xfId="0" applyFont="1"/>
    <xf numFmtId="0" fontId="23" fillId="0" borderId="1" xfId="0" applyFont="1" applyBorder="1" applyAlignment="1">
      <alignment horizontal="right" wrapText="1"/>
    </xf>
    <xf numFmtId="2" fontId="23" fillId="0" borderId="0" xfId="0" applyNumberFormat="1" applyFont="1" applyAlignment="1">
      <alignment horizontal="right" indent="1"/>
    </xf>
    <xf numFmtId="0" fontId="23" fillId="0" borderId="2" xfId="0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right"/>
    </xf>
    <xf numFmtId="3" fontId="24" fillId="0" borderId="0" xfId="0" applyNumberFormat="1" applyFont="1"/>
    <xf numFmtId="2" fontId="24" fillId="0" borderId="0" xfId="0" applyNumberFormat="1" applyFont="1" applyAlignment="1">
      <alignment horizontal="right" indent="1"/>
    </xf>
    <xf numFmtId="2" fontId="24" fillId="0" borderId="0" xfId="0" applyNumberFormat="1" applyFont="1" applyAlignment="1">
      <alignment horizontal="right"/>
    </xf>
    <xf numFmtId="0" fontId="24" fillId="0" borderId="2" xfId="0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right"/>
    </xf>
    <xf numFmtId="0" fontId="25" fillId="0" borderId="0" xfId="0" applyFont="1"/>
    <xf numFmtId="0" fontId="27" fillId="0" borderId="0" xfId="0" applyFont="1"/>
    <xf numFmtId="0" fontId="25" fillId="0" borderId="0" xfId="0" applyFont="1" applyAlignment="1">
      <alignment wrapText="1"/>
    </xf>
    <xf numFmtId="0" fontId="26" fillId="0" borderId="0" xfId="0" applyFont="1"/>
    <xf numFmtId="0" fontId="26" fillId="0" borderId="0" xfId="2549" applyFont="1"/>
    <xf numFmtId="0" fontId="31" fillId="32" borderId="0" xfId="3125" applyFont="1" applyFill="1" applyBorder="1" applyAlignment="1" applyProtection="1"/>
    <xf numFmtId="0" fontId="27" fillId="32" borderId="0" xfId="3126" applyFont="1" applyFill="1"/>
    <xf numFmtId="0" fontId="27" fillId="32" borderId="0" xfId="3126" applyFont="1" applyFill="1" applyAlignment="1">
      <alignment horizontal="center"/>
    </xf>
    <xf numFmtId="0" fontId="27" fillId="32" borderId="2" xfId="3126" applyFont="1" applyFill="1" applyBorder="1" applyAlignment="1">
      <alignment horizontal="center"/>
    </xf>
    <xf numFmtId="0" fontId="27" fillId="32" borderId="2" xfId="3126" applyFont="1" applyFill="1" applyBorder="1"/>
    <xf numFmtId="0" fontId="27" fillId="32" borderId="0" xfId="0" applyFont="1" applyFill="1"/>
    <xf numFmtId="0" fontId="27" fillId="32" borderId="3" xfId="3126" applyFont="1" applyFill="1" applyBorder="1" applyAlignment="1">
      <alignment horizontal="center"/>
    </xf>
    <xf numFmtId="0" fontId="27" fillId="32" borderId="0" xfId="0" applyFont="1" applyFill="1" applyAlignment="1">
      <alignment horizontal="left"/>
    </xf>
    <xf numFmtId="3" fontId="27" fillId="32" borderId="0" xfId="3126" applyNumberFormat="1" applyFont="1" applyFill="1" applyAlignment="1">
      <alignment horizontal="right"/>
    </xf>
    <xf numFmtId="3" fontId="27" fillId="32" borderId="0" xfId="0" applyNumberFormat="1" applyFont="1" applyFill="1" applyAlignment="1">
      <alignment horizontal="right"/>
    </xf>
    <xf numFmtId="2" fontId="27" fillId="32" borderId="0" xfId="3126" applyNumberFormat="1" applyFont="1" applyFill="1"/>
    <xf numFmtId="2" fontId="27" fillId="32" borderId="0" xfId="3126" applyNumberFormat="1" applyFont="1" applyFill="1" applyAlignment="1">
      <alignment horizontal="center"/>
    </xf>
    <xf numFmtId="0" fontId="27" fillId="0" borderId="0" xfId="0" applyFont="1" applyAlignment="1">
      <alignment horizontal="left"/>
    </xf>
    <xf numFmtId="2" fontId="27" fillId="32" borderId="2" xfId="3126" applyNumberFormat="1" applyFont="1" applyFill="1" applyBorder="1"/>
    <xf numFmtId="3" fontId="27" fillId="0" borderId="0" xfId="3126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27" fillId="32" borderId="0" xfId="3126" applyFont="1" applyFill="1" applyAlignment="1">
      <alignment horizontal="left"/>
    </xf>
    <xf numFmtId="0" fontId="27" fillId="32" borderId="0" xfId="0" applyFont="1" applyFill="1" applyAlignment="1">
      <alignment horizontal="center"/>
    </xf>
    <xf numFmtId="3" fontId="27" fillId="32" borderId="0" xfId="3126" applyNumberFormat="1" applyFont="1" applyFill="1" applyAlignment="1">
      <alignment horizontal="center"/>
    </xf>
    <xf numFmtId="0" fontId="27" fillId="32" borderId="0" xfId="0" applyFont="1" applyFill="1" applyAlignment="1">
      <alignment horizontal="left" wrapText="1"/>
    </xf>
    <xf numFmtId="2" fontId="27" fillId="32" borderId="0" xfId="3126" quotePrefix="1" applyNumberFormat="1" applyFont="1" applyFill="1" applyAlignment="1">
      <alignment horizontal="center"/>
    </xf>
    <xf numFmtId="164" fontId="27" fillId="32" borderId="0" xfId="3126" quotePrefix="1" applyNumberFormat="1" applyFont="1" applyFill="1" applyAlignment="1">
      <alignment horizontal="center"/>
    </xf>
    <xf numFmtId="164" fontId="27" fillId="32" borderId="0" xfId="3126" applyNumberFormat="1" applyFont="1" applyFill="1" applyAlignment="1">
      <alignment horizontal="center"/>
    </xf>
    <xf numFmtId="0" fontId="27" fillId="32" borderId="0" xfId="3126" applyFont="1" applyFill="1" applyAlignment="1">
      <alignment horizontal="center" vertical="center" wrapText="1"/>
    </xf>
    <xf numFmtId="0" fontId="27" fillId="32" borderId="0" xfId="0" applyFont="1" applyFill="1" applyAlignment="1">
      <alignment horizontal="left" vertical="center" wrapText="1"/>
    </xf>
    <xf numFmtId="165" fontId="27" fillId="32" borderId="0" xfId="3126" applyNumberFormat="1" applyFont="1" applyFill="1" applyAlignment="1">
      <alignment horizontal="center"/>
    </xf>
    <xf numFmtId="165" fontId="27" fillId="32" borderId="0" xfId="3126" applyNumberFormat="1" applyFont="1" applyFill="1" applyAlignment="1">
      <alignment horizontal="right" indent="1"/>
    </xf>
    <xf numFmtId="2" fontId="27" fillId="32" borderId="0" xfId="3126" applyNumberFormat="1" applyFont="1" applyFill="1" applyAlignment="1">
      <alignment horizontal="right"/>
    </xf>
    <xf numFmtId="2" fontId="27" fillId="32" borderId="0" xfId="3126" quotePrefix="1" applyNumberFormat="1" applyFont="1" applyFill="1" applyAlignment="1">
      <alignment horizontal="right"/>
    </xf>
    <xf numFmtId="164" fontId="27" fillId="32" borderId="0" xfId="3126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0" fontId="27" fillId="32" borderId="0" xfId="3126" applyFont="1" applyFill="1" applyAlignment="1">
      <alignment horizontal="center" wrapText="1"/>
    </xf>
    <xf numFmtId="1" fontId="27" fillId="32" borderId="0" xfId="3126" applyNumberFormat="1" applyFont="1" applyFill="1" applyAlignment="1">
      <alignment horizontal="center"/>
    </xf>
    <xf numFmtId="4" fontId="27" fillId="32" borderId="0" xfId="3126" applyNumberFormat="1" applyFont="1" applyFill="1" applyAlignment="1">
      <alignment horizontal="right"/>
    </xf>
    <xf numFmtId="0" fontId="3" fillId="0" borderId="0" xfId="0" applyFont="1"/>
    <xf numFmtId="1" fontId="27" fillId="32" borderId="0" xfId="3126" applyNumberFormat="1" applyFont="1" applyFill="1" applyAlignment="1">
      <alignment horizontal="left"/>
    </xf>
    <xf numFmtId="0" fontId="27" fillId="32" borderId="0" xfId="3126" applyFont="1" applyFill="1" applyAlignment="1">
      <alignment horizontal="left" wrapText="1"/>
    </xf>
    <xf numFmtId="1" fontId="27" fillId="32" borderId="2" xfId="3126" applyNumberFormat="1" applyFont="1" applyFill="1" applyBorder="1" applyAlignment="1">
      <alignment horizontal="center"/>
    </xf>
    <xf numFmtId="0" fontId="4" fillId="0" borderId="0" xfId="1"/>
    <xf numFmtId="0" fontId="31" fillId="32" borderId="0" xfId="3128" applyFont="1" applyFill="1" applyBorder="1" applyAlignment="1" applyProtection="1"/>
    <xf numFmtId="0" fontId="27" fillId="32" borderId="0" xfId="3129" applyFont="1" applyFill="1" applyAlignment="1">
      <alignment horizontal="center"/>
    </xf>
    <xf numFmtId="0" fontId="27" fillId="32" borderId="0" xfId="3129" applyFont="1" applyFill="1"/>
    <xf numFmtId="0" fontId="27" fillId="32" borderId="0" xfId="3129" applyFont="1" applyFill="1" applyAlignment="1">
      <alignment horizontal="left"/>
    </xf>
    <xf numFmtId="3" fontId="27" fillId="32" borderId="0" xfId="3129" applyNumberFormat="1" applyFont="1" applyFill="1" applyAlignment="1">
      <alignment horizontal="right"/>
    </xf>
    <xf numFmtId="0" fontId="27" fillId="32" borderId="0" xfId="3129" applyFont="1" applyFill="1" applyAlignment="1">
      <alignment horizontal="left" wrapText="1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2" fontId="3" fillId="0" borderId="0" xfId="0" applyNumberFormat="1" applyFont="1" applyAlignment="1">
      <alignment horizontal="right" indent="1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0" xfId="1" applyFont="1"/>
    <xf numFmtId="3" fontId="27" fillId="32" borderId="0" xfId="0" quotePrefix="1" applyNumberFormat="1" applyFont="1" applyFill="1" applyAlignment="1">
      <alignment horizontal="right"/>
    </xf>
    <xf numFmtId="0" fontId="36" fillId="32" borderId="0" xfId="0" applyFont="1" applyFill="1"/>
    <xf numFmtId="0" fontId="36" fillId="0" borderId="0" xfId="0" applyFont="1" applyAlignment="1">
      <alignment horizont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justify" vertical="center" wrapText="1"/>
    </xf>
    <xf numFmtId="0" fontId="27" fillId="2" borderId="0" xfId="0" applyFont="1" applyFill="1"/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 wrapText="1"/>
    </xf>
    <xf numFmtId="0" fontId="27" fillId="32" borderId="0" xfId="3126" applyFont="1" applyFill="1" applyAlignment="1">
      <alignment horizontal="center" vertical="top" wrapText="1"/>
    </xf>
    <xf numFmtId="0" fontId="27" fillId="32" borderId="0" xfId="3126" applyFont="1" applyFill="1" applyAlignment="1">
      <alignment horizontal="center" vertical="top"/>
    </xf>
    <xf numFmtId="4" fontId="27" fillId="0" borderId="0" xfId="3126" applyNumberFormat="1" applyFont="1" applyAlignment="1">
      <alignment horizontal="right"/>
    </xf>
    <xf numFmtId="0" fontId="31" fillId="32" borderId="13" xfId="3125" applyFont="1" applyFill="1" applyBorder="1" applyAlignment="1" applyProtection="1"/>
    <xf numFmtId="0" fontId="39" fillId="0" borderId="0" xfId="3133" applyFont="1" applyAlignment="1" applyProtection="1"/>
    <xf numFmtId="0" fontId="40" fillId="0" borderId="0" xfId="3134" applyFont="1"/>
    <xf numFmtId="0" fontId="41" fillId="0" borderId="0" xfId="3134" applyFont="1"/>
    <xf numFmtId="0" fontId="1" fillId="0" borderId="0" xfId="3134"/>
    <xf numFmtId="0" fontId="38" fillId="0" borderId="0" xfId="3134" applyFont="1"/>
    <xf numFmtId="0" fontId="41" fillId="0" borderId="0" xfId="3134" applyFont="1" applyAlignment="1">
      <alignment horizontal="left"/>
    </xf>
    <xf numFmtId="0" fontId="27" fillId="32" borderId="0" xfId="3126" applyFont="1" applyFill="1" applyAlignment="1">
      <alignment horizontal="right"/>
    </xf>
    <xf numFmtId="0" fontId="27" fillId="32" borderId="0" xfId="0" applyFont="1" applyFill="1" applyAlignment="1">
      <alignment horizontal="center" vertical="center"/>
    </xf>
    <xf numFmtId="0" fontId="27" fillId="32" borderId="0" xfId="3126" applyFont="1" applyFill="1"/>
    <xf numFmtId="0" fontId="27" fillId="32" borderId="4" xfId="3126" applyFont="1" applyFill="1" applyBorder="1" applyAlignment="1">
      <alignment horizontal="center"/>
    </xf>
    <xf numFmtId="2" fontId="27" fillId="32" borderId="5" xfId="3126" applyNumberFormat="1" applyFont="1" applyFill="1" applyBorder="1" applyAlignment="1">
      <alignment horizontal="center"/>
    </xf>
    <xf numFmtId="0" fontId="27" fillId="32" borderId="0" xfId="3126" applyFont="1" applyFill="1" applyAlignment="1">
      <alignment horizontal="center"/>
    </xf>
    <xf numFmtId="0" fontId="27" fillId="32" borderId="5" xfId="3127" applyFont="1" applyFill="1" applyBorder="1" applyAlignment="1">
      <alignment horizontal="center"/>
    </xf>
    <xf numFmtId="2" fontId="27" fillId="32" borderId="13" xfId="3126" applyNumberFormat="1" applyFont="1" applyFill="1" applyBorder="1" applyAlignment="1">
      <alignment horizontal="center"/>
    </xf>
    <xf numFmtId="0" fontId="27" fillId="32" borderId="0" xfId="3126" applyFont="1" applyFill="1" applyAlignment="1">
      <alignment horizontal="center" vertical="top" wrapText="1"/>
    </xf>
    <xf numFmtId="0" fontId="27" fillId="32" borderId="0" xfId="3126" applyFont="1" applyFill="1" applyAlignment="1">
      <alignment horizontal="center" vertical="top"/>
    </xf>
    <xf numFmtId="0" fontId="27" fillId="32" borderId="2" xfId="3126" applyFont="1" applyFill="1" applyBorder="1" applyAlignment="1">
      <alignment horizontal="center"/>
    </xf>
    <xf numFmtId="0" fontId="27" fillId="32" borderId="4" xfId="3126" applyFont="1" applyFill="1" applyBorder="1" applyAlignment="1">
      <alignment horizontal="center" wrapText="1"/>
    </xf>
    <xf numFmtId="3" fontId="27" fillId="32" borderId="14" xfId="3126" applyNumberFormat="1" applyFont="1" applyFill="1" applyBorder="1" applyAlignment="1">
      <alignment horizontal="center"/>
    </xf>
    <xf numFmtId="0" fontId="27" fillId="32" borderId="2" xfId="3126" applyFont="1" applyFill="1" applyBorder="1"/>
    <xf numFmtId="0" fontId="27" fillId="32" borderId="5" xfId="3126" applyFont="1" applyFill="1" applyBorder="1" applyAlignment="1">
      <alignment horizontal="center"/>
    </xf>
    <xf numFmtId="0" fontId="27" fillId="32" borderId="4" xfId="3126" applyFont="1" applyFill="1" applyBorder="1" applyAlignment="1">
      <alignment horizontal="center" vertical="top" wrapText="1"/>
    </xf>
    <xf numFmtId="0" fontId="27" fillId="32" borderId="4" xfId="3126" applyFont="1" applyFill="1" applyBorder="1" applyAlignment="1">
      <alignment horizontal="center" vertical="top"/>
    </xf>
    <xf numFmtId="3" fontId="27" fillId="32" borderId="5" xfId="3126" applyNumberFormat="1" applyFont="1" applyFill="1" applyBorder="1" applyAlignment="1">
      <alignment horizontal="center"/>
    </xf>
    <xf numFmtId="0" fontId="27" fillId="32" borderId="0" xfId="3126" applyFont="1" applyFill="1" applyAlignment="1">
      <alignment horizontal="left"/>
    </xf>
    <xf numFmtId="0" fontId="27" fillId="32" borderId="0" xfId="3126" applyNumberFormat="1" applyFont="1" applyFill="1" applyAlignment="1">
      <alignment horizontal="right"/>
    </xf>
  </cellXfs>
  <cellStyles count="3135">
    <cellStyle name="20% - Énfasis1" xfId="2524" builtinId="30" hidden="1"/>
    <cellStyle name="20% - Énfasis2" xfId="2528" builtinId="34" hidden="1"/>
    <cellStyle name="20% - Énfasis3" xfId="2532" builtinId="38" hidden="1"/>
    <cellStyle name="20% - Énfasis4" xfId="2536" builtinId="42" hidden="1"/>
    <cellStyle name="20% - Énfasis5" xfId="2540" builtinId="46" hidden="1"/>
    <cellStyle name="20% - Énfasis6" xfId="2544" builtinId="50" hidden="1"/>
    <cellStyle name="40% - Énfasis1" xfId="2525" builtinId="31" hidden="1"/>
    <cellStyle name="40% - Énfasis2" xfId="2529" builtinId="35" hidden="1"/>
    <cellStyle name="40% - Énfasis3" xfId="2533" builtinId="39" hidden="1"/>
    <cellStyle name="40% - Énfasis4" xfId="2537" builtinId="43" hidden="1"/>
    <cellStyle name="40% - Énfasis5" xfId="2541" builtinId="47" hidden="1"/>
    <cellStyle name="40% - Énfasis6" xfId="2545" builtinId="51" hidden="1"/>
    <cellStyle name="60% - Énfasis1" xfId="2526" builtinId="32" hidden="1"/>
    <cellStyle name="60% - Énfasis2" xfId="2530" builtinId="36" hidden="1"/>
    <cellStyle name="60% - Énfasis3" xfId="2534" builtinId="40" hidden="1"/>
    <cellStyle name="60% - Énfasis4" xfId="2538" builtinId="44" hidden="1"/>
    <cellStyle name="60% - Énfasis5" xfId="2542" builtinId="48" hidden="1"/>
    <cellStyle name="60% - Énfasis6" xfId="2546" builtinId="52" hidden="1"/>
    <cellStyle name="Bueno" xfId="2514" builtinId="26" hidden="1"/>
    <cellStyle name="Cálculo" xfId="2518" builtinId="22" hidden="1"/>
    <cellStyle name="Celda de comprobación" xfId="2520" builtinId="23" hidden="1"/>
    <cellStyle name="Celda vinculada" xfId="2519" builtinId="24" hidden="1"/>
    <cellStyle name="Encabezado 1" xfId="2510" builtinId="16" hidden="1"/>
    <cellStyle name="Encabezado 4" xfId="2513" builtinId="19" hidden="1"/>
    <cellStyle name="Énfasis1" xfId="2523" builtinId="29" hidden="1"/>
    <cellStyle name="Énfasis2" xfId="2527" builtinId="33" hidden="1"/>
    <cellStyle name="Énfasis3" xfId="2531" builtinId="37" hidden="1"/>
    <cellStyle name="Énfasis4" xfId="2535" builtinId="41" hidden="1"/>
    <cellStyle name="Énfasis5" xfId="2539" builtinId="45" hidden="1"/>
    <cellStyle name="Énfasis6" xfId="2543" builtinId="49" hidden="1"/>
    <cellStyle name="Entrada" xfId="2516" builtinId="20" hidden="1"/>
    <cellStyle name="Hipervínculo" xfId="3125" builtinId="8"/>
    <cellStyle name="Hipervínculo 2" xfId="3128" xr:uid="{00000000-0005-0000-0000-00001F000000}"/>
    <cellStyle name="Hipervínculo 2 2" xfId="3133" xr:uid="{A87C2168-C4B6-BB41-BEC7-4E7F8F2F11B5}"/>
    <cellStyle name="Hipervínculo 3" xfId="3130" xr:uid="{00000000-0005-0000-0000-000020000000}"/>
    <cellStyle name="Incorrecto" xfId="2515" builtinId="27" hidden="1"/>
    <cellStyle name="Normal" xfId="0" builtinId="0"/>
    <cellStyle name="Normal 10" xfId="1" xr:uid="{00000000-0005-0000-0000-000023000000}"/>
    <cellStyle name="Normal 10 2" xfId="2" xr:uid="{00000000-0005-0000-0000-000024000000}"/>
    <cellStyle name="Normal 10 2 2" xfId="3" xr:uid="{00000000-0005-0000-0000-000025000000}"/>
    <cellStyle name="Normal 10 2 2 2" xfId="4" xr:uid="{00000000-0005-0000-0000-000026000000}"/>
    <cellStyle name="Normal 10 2 2 3" xfId="5" xr:uid="{00000000-0005-0000-0000-000027000000}"/>
    <cellStyle name="Normal 10 2 3" xfId="6" xr:uid="{00000000-0005-0000-0000-000028000000}"/>
    <cellStyle name="Normal 10 2 3 2" xfId="7" xr:uid="{00000000-0005-0000-0000-000029000000}"/>
    <cellStyle name="Normal 10 2 3 3" xfId="8" xr:uid="{00000000-0005-0000-0000-00002A000000}"/>
    <cellStyle name="Normal 10 2 4" xfId="9" xr:uid="{00000000-0005-0000-0000-00002B000000}"/>
    <cellStyle name="Normal 10 2 4 2" xfId="10" xr:uid="{00000000-0005-0000-0000-00002C000000}"/>
    <cellStyle name="Normal 10 2 4 3" xfId="11" xr:uid="{00000000-0005-0000-0000-00002D000000}"/>
    <cellStyle name="Normal 10 2 5" xfId="12" xr:uid="{00000000-0005-0000-0000-00002E000000}"/>
    <cellStyle name="Normal 10 2 5 2" xfId="13" xr:uid="{00000000-0005-0000-0000-00002F000000}"/>
    <cellStyle name="Normal 10 2 5 3" xfId="14" xr:uid="{00000000-0005-0000-0000-000030000000}"/>
    <cellStyle name="Normal 10 2 6" xfId="15" xr:uid="{00000000-0005-0000-0000-000031000000}"/>
    <cellStyle name="Normal 10 2 6 2" xfId="2558" xr:uid="{00000000-0005-0000-0000-000032000000}"/>
    <cellStyle name="Normal 10 2 7" xfId="16" xr:uid="{00000000-0005-0000-0000-000033000000}"/>
    <cellStyle name="Normal 10 2 7 2" xfId="2559" xr:uid="{00000000-0005-0000-0000-000034000000}"/>
    <cellStyle name="Normal 10 2 8" xfId="2557" xr:uid="{00000000-0005-0000-0000-000035000000}"/>
    <cellStyle name="Normal 10 3" xfId="17" xr:uid="{00000000-0005-0000-0000-000036000000}"/>
    <cellStyle name="Normal 10 4" xfId="2556" xr:uid="{00000000-0005-0000-0000-000037000000}"/>
    <cellStyle name="Normal 11" xfId="18" xr:uid="{00000000-0005-0000-0000-000038000000}"/>
    <cellStyle name="Normal 11 10" xfId="19" xr:uid="{00000000-0005-0000-0000-000039000000}"/>
    <cellStyle name="Normal 11 10 2" xfId="20" xr:uid="{00000000-0005-0000-0000-00003A000000}"/>
    <cellStyle name="Normal 11 10 2 2" xfId="21" xr:uid="{00000000-0005-0000-0000-00003B000000}"/>
    <cellStyle name="Normal 11 10 2 3" xfId="22" xr:uid="{00000000-0005-0000-0000-00003C000000}"/>
    <cellStyle name="Normal 11 10 3" xfId="23" xr:uid="{00000000-0005-0000-0000-00003D000000}"/>
    <cellStyle name="Normal 11 10 3 2" xfId="24" xr:uid="{00000000-0005-0000-0000-00003E000000}"/>
    <cellStyle name="Normal 11 10 3 3" xfId="25" xr:uid="{00000000-0005-0000-0000-00003F000000}"/>
    <cellStyle name="Normal 11 10 4" xfId="26" xr:uid="{00000000-0005-0000-0000-000040000000}"/>
    <cellStyle name="Normal 11 10 4 2" xfId="27" xr:uid="{00000000-0005-0000-0000-000041000000}"/>
    <cellStyle name="Normal 11 10 4 3" xfId="28" xr:uid="{00000000-0005-0000-0000-000042000000}"/>
    <cellStyle name="Normal 11 10 5" xfId="29" xr:uid="{00000000-0005-0000-0000-000043000000}"/>
    <cellStyle name="Normal 11 10 5 2" xfId="30" xr:uid="{00000000-0005-0000-0000-000044000000}"/>
    <cellStyle name="Normal 11 10 5 3" xfId="31" xr:uid="{00000000-0005-0000-0000-000045000000}"/>
    <cellStyle name="Normal 11 10 6" xfId="32" xr:uid="{00000000-0005-0000-0000-000046000000}"/>
    <cellStyle name="Normal 11 10 6 2" xfId="2562" xr:uid="{00000000-0005-0000-0000-000047000000}"/>
    <cellStyle name="Normal 11 10 7" xfId="33" xr:uid="{00000000-0005-0000-0000-000048000000}"/>
    <cellStyle name="Normal 11 10 7 2" xfId="2563" xr:uid="{00000000-0005-0000-0000-000049000000}"/>
    <cellStyle name="Normal 11 10 8" xfId="2561" xr:uid="{00000000-0005-0000-0000-00004A000000}"/>
    <cellStyle name="Normal 11 11" xfId="34" xr:uid="{00000000-0005-0000-0000-00004B000000}"/>
    <cellStyle name="Normal 11 11 2" xfId="35" xr:uid="{00000000-0005-0000-0000-00004C000000}"/>
    <cellStyle name="Normal 11 11 2 2" xfId="36" xr:uid="{00000000-0005-0000-0000-00004D000000}"/>
    <cellStyle name="Normal 11 11 2 3" xfId="37" xr:uid="{00000000-0005-0000-0000-00004E000000}"/>
    <cellStyle name="Normal 11 11 3" xfId="38" xr:uid="{00000000-0005-0000-0000-00004F000000}"/>
    <cellStyle name="Normal 11 11 3 2" xfId="39" xr:uid="{00000000-0005-0000-0000-000050000000}"/>
    <cellStyle name="Normal 11 11 3 3" xfId="40" xr:uid="{00000000-0005-0000-0000-000051000000}"/>
    <cellStyle name="Normal 11 11 4" xfId="41" xr:uid="{00000000-0005-0000-0000-000052000000}"/>
    <cellStyle name="Normal 11 11 4 2" xfId="42" xr:uid="{00000000-0005-0000-0000-000053000000}"/>
    <cellStyle name="Normal 11 11 4 3" xfId="43" xr:uid="{00000000-0005-0000-0000-000054000000}"/>
    <cellStyle name="Normal 11 11 5" xfId="44" xr:uid="{00000000-0005-0000-0000-000055000000}"/>
    <cellStyle name="Normal 11 11 5 2" xfId="45" xr:uid="{00000000-0005-0000-0000-000056000000}"/>
    <cellStyle name="Normal 11 11 5 3" xfId="46" xr:uid="{00000000-0005-0000-0000-000057000000}"/>
    <cellStyle name="Normal 11 11 6" xfId="47" xr:uid="{00000000-0005-0000-0000-000058000000}"/>
    <cellStyle name="Normal 11 11 6 2" xfId="2565" xr:uid="{00000000-0005-0000-0000-000059000000}"/>
    <cellStyle name="Normal 11 11 7" xfId="48" xr:uid="{00000000-0005-0000-0000-00005A000000}"/>
    <cellStyle name="Normal 11 11 7 2" xfId="2566" xr:uid="{00000000-0005-0000-0000-00005B000000}"/>
    <cellStyle name="Normal 11 11 8" xfId="2564" xr:uid="{00000000-0005-0000-0000-00005C000000}"/>
    <cellStyle name="Normal 11 12" xfId="49" xr:uid="{00000000-0005-0000-0000-00005D000000}"/>
    <cellStyle name="Normal 11 12 2" xfId="50" xr:uid="{00000000-0005-0000-0000-00005E000000}"/>
    <cellStyle name="Normal 11 12 2 2" xfId="51" xr:uid="{00000000-0005-0000-0000-00005F000000}"/>
    <cellStyle name="Normal 11 12 2 3" xfId="52" xr:uid="{00000000-0005-0000-0000-000060000000}"/>
    <cellStyle name="Normal 11 12 3" xfId="53" xr:uid="{00000000-0005-0000-0000-000061000000}"/>
    <cellStyle name="Normal 11 12 3 2" xfId="54" xr:uid="{00000000-0005-0000-0000-000062000000}"/>
    <cellStyle name="Normal 11 12 3 3" xfId="55" xr:uid="{00000000-0005-0000-0000-000063000000}"/>
    <cellStyle name="Normal 11 12 4" xfId="56" xr:uid="{00000000-0005-0000-0000-000064000000}"/>
    <cellStyle name="Normal 11 12 4 2" xfId="57" xr:uid="{00000000-0005-0000-0000-000065000000}"/>
    <cellStyle name="Normal 11 12 4 3" xfId="58" xr:uid="{00000000-0005-0000-0000-000066000000}"/>
    <cellStyle name="Normal 11 12 5" xfId="59" xr:uid="{00000000-0005-0000-0000-000067000000}"/>
    <cellStyle name="Normal 11 12 5 2" xfId="60" xr:uid="{00000000-0005-0000-0000-000068000000}"/>
    <cellStyle name="Normal 11 12 5 3" xfId="61" xr:uid="{00000000-0005-0000-0000-000069000000}"/>
    <cellStyle name="Normal 11 12 6" xfId="62" xr:uid="{00000000-0005-0000-0000-00006A000000}"/>
    <cellStyle name="Normal 11 12 6 2" xfId="2568" xr:uid="{00000000-0005-0000-0000-00006B000000}"/>
    <cellStyle name="Normal 11 12 7" xfId="63" xr:uid="{00000000-0005-0000-0000-00006C000000}"/>
    <cellStyle name="Normal 11 12 7 2" xfId="2569" xr:uid="{00000000-0005-0000-0000-00006D000000}"/>
    <cellStyle name="Normal 11 12 8" xfId="2567" xr:uid="{00000000-0005-0000-0000-00006E000000}"/>
    <cellStyle name="Normal 11 13" xfId="64" xr:uid="{00000000-0005-0000-0000-00006F000000}"/>
    <cellStyle name="Normal 11 13 2" xfId="65" xr:uid="{00000000-0005-0000-0000-000070000000}"/>
    <cellStyle name="Normal 11 13 2 2" xfId="66" xr:uid="{00000000-0005-0000-0000-000071000000}"/>
    <cellStyle name="Normal 11 13 2 3" xfId="67" xr:uid="{00000000-0005-0000-0000-000072000000}"/>
    <cellStyle name="Normal 11 13 3" xfId="68" xr:uid="{00000000-0005-0000-0000-000073000000}"/>
    <cellStyle name="Normal 11 13 3 2" xfId="69" xr:uid="{00000000-0005-0000-0000-000074000000}"/>
    <cellStyle name="Normal 11 13 3 3" xfId="70" xr:uid="{00000000-0005-0000-0000-000075000000}"/>
    <cellStyle name="Normal 11 13 4" xfId="71" xr:uid="{00000000-0005-0000-0000-000076000000}"/>
    <cellStyle name="Normal 11 13 4 2" xfId="72" xr:uid="{00000000-0005-0000-0000-000077000000}"/>
    <cellStyle name="Normal 11 13 4 3" xfId="73" xr:uid="{00000000-0005-0000-0000-000078000000}"/>
    <cellStyle name="Normal 11 13 5" xfId="74" xr:uid="{00000000-0005-0000-0000-000079000000}"/>
    <cellStyle name="Normal 11 13 5 2" xfId="75" xr:uid="{00000000-0005-0000-0000-00007A000000}"/>
    <cellStyle name="Normal 11 13 5 3" xfId="76" xr:uid="{00000000-0005-0000-0000-00007B000000}"/>
    <cellStyle name="Normal 11 13 6" xfId="77" xr:uid="{00000000-0005-0000-0000-00007C000000}"/>
    <cellStyle name="Normal 11 13 6 2" xfId="2571" xr:uid="{00000000-0005-0000-0000-00007D000000}"/>
    <cellStyle name="Normal 11 13 7" xfId="78" xr:uid="{00000000-0005-0000-0000-00007E000000}"/>
    <cellStyle name="Normal 11 13 7 2" xfId="2572" xr:uid="{00000000-0005-0000-0000-00007F000000}"/>
    <cellStyle name="Normal 11 13 8" xfId="2570" xr:uid="{00000000-0005-0000-0000-000080000000}"/>
    <cellStyle name="Normal 11 14" xfId="79" xr:uid="{00000000-0005-0000-0000-000081000000}"/>
    <cellStyle name="Normal 11 14 2" xfId="80" xr:uid="{00000000-0005-0000-0000-000082000000}"/>
    <cellStyle name="Normal 11 14 2 2" xfId="81" xr:uid="{00000000-0005-0000-0000-000083000000}"/>
    <cellStyle name="Normal 11 14 2 3" xfId="82" xr:uid="{00000000-0005-0000-0000-000084000000}"/>
    <cellStyle name="Normal 11 14 3" xfId="83" xr:uid="{00000000-0005-0000-0000-000085000000}"/>
    <cellStyle name="Normal 11 14 3 2" xfId="84" xr:uid="{00000000-0005-0000-0000-000086000000}"/>
    <cellStyle name="Normal 11 14 3 3" xfId="85" xr:uid="{00000000-0005-0000-0000-000087000000}"/>
    <cellStyle name="Normal 11 14 4" xfId="86" xr:uid="{00000000-0005-0000-0000-000088000000}"/>
    <cellStyle name="Normal 11 14 4 2" xfId="87" xr:uid="{00000000-0005-0000-0000-000089000000}"/>
    <cellStyle name="Normal 11 14 4 3" xfId="88" xr:uid="{00000000-0005-0000-0000-00008A000000}"/>
    <cellStyle name="Normal 11 14 5" xfId="89" xr:uid="{00000000-0005-0000-0000-00008B000000}"/>
    <cellStyle name="Normal 11 14 5 2" xfId="90" xr:uid="{00000000-0005-0000-0000-00008C000000}"/>
    <cellStyle name="Normal 11 14 5 3" xfId="91" xr:uid="{00000000-0005-0000-0000-00008D000000}"/>
    <cellStyle name="Normal 11 14 6" xfId="92" xr:uid="{00000000-0005-0000-0000-00008E000000}"/>
    <cellStyle name="Normal 11 14 6 2" xfId="2574" xr:uid="{00000000-0005-0000-0000-00008F000000}"/>
    <cellStyle name="Normal 11 14 7" xfId="93" xr:uid="{00000000-0005-0000-0000-000090000000}"/>
    <cellStyle name="Normal 11 14 7 2" xfId="2575" xr:uid="{00000000-0005-0000-0000-000091000000}"/>
    <cellStyle name="Normal 11 14 8" xfId="2573" xr:uid="{00000000-0005-0000-0000-000092000000}"/>
    <cellStyle name="Normal 11 15" xfId="94" xr:uid="{00000000-0005-0000-0000-000093000000}"/>
    <cellStyle name="Normal 11 15 2" xfId="95" xr:uid="{00000000-0005-0000-0000-000094000000}"/>
    <cellStyle name="Normal 11 15 3" xfId="96" xr:uid="{00000000-0005-0000-0000-000095000000}"/>
    <cellStyle name="Normal 11 15 4" xfId="2576" xr:uid="{00000000-0005-0000-0000-000096000000}"/>
    <cellStyle name="Normal 11 16" xfId="97" xr:uid="{00000000-0005-0000-0000-000097000000}"/>
    <cellStyle name="Normal 11 16 2" xfId="98" xr:uid="{00000000-0005-0000-0000-000098000000}"/>
    <cellStyle name="Normal 11 16 3" xfId="99" xr:uid="{00000000-0005-0000-0000-000099000000}"/>
    <cellStyle name="Normal 11 16 4" xfId="2577" xr:uid="{00000000-0005-0000-0000-00009A000000}"/>
    <cellStyle name="Normal 11 17" xfId="100" xr:uid="{00000000-0005-0000-0000-00009B000000}"/>
    <cellStyle name="Normal 11 17 2" xfId="101" xr:uid="{00000000-0005-0000-0000-00009C000000}"/>
    <cellStyle name="Normal 11 17 3" xfId="102" xr:uid="{00000000-0005-0000-0000-00009D000000}"/>
    <cellStyle name="Normal 11 17 4" xfId="2578" xr:uid="{00000000-0005-0000-0000-00009E000000}"/>
    <cellStyle name="Normal 11 18" xfId="103" xr:uid="{00000000-0005-0000-0000-00009F000000}"/>
    <cellStyle name="Normal 11 18 2" xfId="104" xr:uid="{00000000-0005-0000-0000-0000A0000000}"/>
    <cellStyle name="Normal 11 18 3" xfId="105" xr:uid="{00000000-0005-0000-0000-0000A1000000}"/>
    <cellStyle name="Normal 11 19" xfId="106" xr:uid="{00000000-0005-0000-0000-0000A2000000}"/>
    <cellStyle name="Normal 11 19 2" xfId="107" xr:uid="{00000000-0005-0000-0000-0000A3000000}"/>
    <cellStyle name="Normal 11 19 3" xfId="108" xr:uid="{00000000-0005-0000-0000-0000A4000000}"/>
    <cellStyle name="Normal 11 2" xfId="109" xr:uid="{00000000-0005-0000-0000-0000A5000000}"/>
    <cellStyle name="Normal 11 2 2" xfId="110" xr:uid="{00000000-0005-0000-0000-0000A6000000}"/>
    <cellStyle name="Normal 11 2 2 2" xfId="111" xr:uid="{00000000-0005-0000-0000-0000A7000000}"/>
    <cellStyle name="Normal 11 2 2 2 2" xfId="112" xr:uid="{00000000-0005-0000-0000-0000A8000000}"/>
    <cellStyle name="Normal 11 2 2 2 3" xfId="113" xr:uid="{00000000-0005-0000-0000-0000A9000000}"/>
    <cellStyle name="Normal 11 2 2 3" xfId="114" xr:uid="{00000000-0005-0000-0000-0000AA000000}"/>
    <cellStyle name="Normal 11 2 2 3 2" xfId="115" xr:uid="{00000000-0005-0000-0000-0000AB000000}"/>
    <cellStyle name="Normal 11 2 2 3 3" xfId="116" xr:uid="{00000000-0005-0000-0000-0000AC000000}"/>
    <cellStyle name="Normal 11 2 2 4" xfId="117" xr:uid="{00000000-0005-0000-0000-0000AD000000}"/>
    <cellStyle name="Normal 11 2 2 4 2" xfId="118" xr:uid="{00000000-0005-0000-0000-0000AE000000}"/>
    <cellStyle name="Normal 11 2 2 4 3" xfId="119" xr:uid="{00000000-0005-0000-0000-0000AF000000}"/>
    <cellStyle name="Normal 11 2 2 5" xfId="120" xr:uid="{00000000-0005-0000-0000-0000B0000000}"/>
    <cellStyle name="Normal 11 2 2 5 2" xfId="121" xr:uid="{00000000-0005-0000-0000-0000B1000000}"/>
    <cellStyle name="Normal 11 2 2 5 3" xfId="122" xr:uid="{00000000-0005-0000-0000-0000B2000000}"/>
    <cellStyle name="Normal 11 2 2 6" xfId="123" xr:uid="{00000000-0005-0000-0000-0000B3000000}"/>
    <cellStyle name="Normal 11 2 2 6 2" xfId="2581" xr:uid="{00000000-0005-0000-0000-0000B4000000}"/>
    <cellStyle name="Normal 11 2 2 7" xfId="124" xr:uid="{00000000-0005-0000-0000-0000B5000000}"/>
    <cellStyle name="Normal 11 2 2 7 2" xfId="2582" xr:uid="{00000000-0005-0000-0000-0000B6000000}"/>
    <cellStyle name="Normal 11 2 2 8" xfId="2580" xr:uid="{00000000-0005-0000-0000-0000B7000000}"/>
    <cellStyle name="Normal 11 2 3" xfId="125" xr:uid="{00000000-0005-0000-0000-0000B8000000}"/>
    <cellStyle name="Normal 11 2 3 2" xfId="126" xr:uid="{00000000-0005-0000-0000-0000B9000000}"/>
    <cellStyle name="Normal 11 2 3 3" xfId="127" xr:uid="{00000000-0005-0000-0000-0000BA000000}"/>
    <cellStyle name="Normal 11 2 4" xfId="128" xr:uid="{00000000-0005-0000-0000-0000BB000000}"/>
    <cellStyle name="Normal 11 2 4 2" xfId="129" xr:uid="{00000000-0005-0000-0000-0000BC000000}"/>
    <cellStyle name="Normal 11 2 4 3" xfId="130" xr:uid="{00000000-0005-0000-0000-0000BD000000}"/>
    <cellStyle name="Normal 11 2 5" xfId="131" xr:uid="{00000000-0005-0000-0000-0000BE000000}"/>
    <cellStyle name="Normal 11 2 5 2" xfId="132" xr:uid="{00000000-0005-0000-0000-0000BF000000}"/>
    <cellStyle name="Normal 11 2 5 3" xfId="133" xr:uid="{00000000-0005-0000-0000-0000C0000000}"/>
    <cellStyle name="Normal 11 2 6" xfId="134" xr:uid="{00000000-0005-0000-0000-0000C1000000}"/>
    <cellStyle name="Normal 11 2 6 2" xfId="135" xr:uid="{00000000-0005-0000-0000-0000C2000000}"/>
    <cellStyle name="Normal 11 2 6 3" xfId="136" xr:uid="{00000000-0005-0000-0000-0000C3000000}"/>
    <cellStyle name="Normal 11 2 7" xfId="137" xr:uid="{00000000-0005-0000-0000-0000C4000000}"/>
    <cellStyle name="Normal 11 2 7 2" xfId="2583" xr:uid="{00000000-0005-0000-0000-0000C5000000}"/>
    <cellStyle name="Normal 11 2 8" xfId="138" xr:uid="{00000000-0005-0000-0000-0000C6000000}"/>
    <cellStyle name="Normal 11 2 8 2" xfId="2584" xr:uid="{00000000-0005-0000-0000-0000C7000000}"/>
    <cellStyle name="Normal 11 2 9" xfId="2579" xr:uid="{00000000-0005-0000-0000-0000C8000000}"/>
    <cellStyle name="Normal 11 20" xfId="139" xr:uid="{00000000-0005-0000-0000-0000C9000000}"/>
    <cellStyle name="Normal 11 20 2" xfId="140" xr:uid="{00000000-0005-0000-0000-0000CA000000}"/>
    <cellStyle name="Normal 11 20 3" xfId="141" xr:uid="{00000000-0005-0000-0000-0000CB000000}"/>
    <cellStyle name="Normal 11 21" xfId="142" xr:uid="{00000000-0005-0000-0000-0000CC000000}"/>
    <cellStyle name="Normal 11 21 2" xfId="143" xr:uid="{00000000-0005-0000-0000-0000CD000000}"/>
    <cellStyle name="Normal 11 21 3" xfId="144" xr:uid="{00000000-0005-0000-0000-0000CE000000}"/>
    <cellStyle name="Normal 11 22" xfId="145" xr:uid="{00000000-0005-0000-0000-0000CF000000}"/>
    <cellStyle name="Normal 11 22 2" xfId="2585" xr:uid="{00000000-0005-0000-0000-0000D0000000}"/>
    <cellStyle name="Normal 11 23" xfId="146" xr:uid="{00000000-0005-0000-0000-0000D1000000}"/>
    <cellStyle name="Normal 11 23 2" xfId="2586" xr:uid="{00000000-0005-0000-0000-0000D2000000}"/>
    <cellStyle name="Normal 11 24" xfId="2560" xr:uid="{00000000-0005-0000-0000-0000D3000000}"/>
    <cellStyle name="Normal 11 3" xfId="147" xr:uid="{00000000-0005-0000-0000-0000D4000000}"/>
    <cellStyle name="Normal 11 3 2" xfId="148" xr:uid="{00000000-0005-0000-0000-0000D5000000}"/>
    <cellStyle name="Normal 11 3 2 2" xfId="149" xr:uid="{00000000-0005-0000-0000-0000D6000000}"/>
    <cellStyle name="Normal 11 3 2 3" xfId="150" xr:uid="{00000000-0005-0000-0000-0000D7000000}"/>
    <cellStyle name="Normal 11 3 3" xfId="151" xr:uid="{00000000-0005-0000-0000-0000D8000000}"/>
    <cellStyle name="Normal 11 3 3 2" xfId="152" xr:uid="{00000000-0005-0000-0000-0000D9000000}"/>
    <cellStyle name="Normal 11 3 3 3" xfId="153" xr:uid="{00000000-0005-0000-0000-0000DA000000}"/>
    <cellStyle name="Normal 11 3 4" xfId="154" xr:uid="{00000000-0005-0000-0000-0000DB000000}"/>
    <cellStyle name="Normal 11 3 4 2" xfId="155" xr:uid="{00000000-0005-0000-0000-0000DC000000}"/>
    <cellStyle name="Normal 11 3 4 3" xfId="156" xr:uid="{00000000-0005-0000-0000-0000DD000000}"/>
    <cellStyle name="Normal 11 3 5" xfId="157" xr:uid="{00000000-0005-0000-0000-0000DE000000}"/>
    <cellStyle name="Normal 11 3 5 2" xfId="158" xr:uid="{00000000-0005-0000-0000-0000DF000000}"/>
    <cellStyle name="Normal 11 3 5 3" xfId="159" xr:uid="{00000000-0005-0000-0000-0000E0000000}"/>
    <cellStyle name="Normal 11 3 6" xfId="160" xr:uid="{00000000-0005-0000-0000-0000E1000000}"/>
    <cellStyle name="Normal 11 3 6 2" xfId="2588" xr:uid="{00000000-0005-0000-0000-0000E2000000}"/>
    <cellStyle name="Normal 11 3 7" xfId="161" xr:uid="{00000000-0005-0000-0000-0000E3000000}"/>
    <cellStyle name="Normal 11 3 7 2" xfId="2589" xr:uid="{00000000-0005-0000-0000-0000E4000000}"/>
    <cellStyle name="Normal 11 3 8" xfId="2587" xr:uid="{00000000-0005-0000-0000-0000E5000000}"/>
    <cellStyle name="Normal 11 4" xfId="162" xr:uid="{00000000-0005-0000-0000-0000E6000000}"/>
    <cellStyle name="Normal 11 4 2" xfId="163" xr:uid="{00000000-0005-0000-0000-0000E7000000}"/>
    <cellStyle name="Normal 11 4 2 2" xfId="164" xr:uid="{00000000-0005-0000-0000-0000E8000000}"/>
    <cellStyle name="Normal 11 4 2 3" xfId="165" xr:uid="{00000000-0005-0000-0000-0000E9000000}"/>
    <cellStyle name="Normal 11 4 3" xfId="166" xr:uid="{00000000-0005-0000-0000-0000EA000000}"/>
    <cellStyle name="Normal 11 4 3 2" xfId="167" xr:uid="{00000000-0005-0000-0000-0000EB000000}"/>
    <cellStyle name="Normal 11 4 3 3" xfId="168" xr:uid="{00000000-0005-0000-0000-0000EC000000}"/>
    <cellStyle name="Normal 11 4 4" xfId="169" xr:uid="{00000000-0005-0000-0000-0000ED000000}"/>
    <cellStyle name="Normal 11 4 4 2" xfId="170" xr:uid="{00000000-0005-0000-0000-0000EE000000}"/>
    <cellStyle name="Normal 11 4 4 3" xfId="171" xr:uid="{00000000-0005-0000-0000-0000EF000000}"/>
    <cellStyle name="Normal 11 4 5" xfId="172" xr:uid="{00000000-0005-0000-0000-0000F0000000}"/>
    <cellStyle name="Normal 11 4 5 2" xfId="173" xr:uid="{00000000-0005-0000-0000-0000F1000000}"/>
    <cellStyle name="Normal 11 4 5 3" xfId="174" xr:uid="{00000000-0005-0000-0000-0000F2000000}"/>
    <cellStyle name="Normal 11 4 6" xfId="175" xr:uid="{00000000-0005-0000-0000-0000F3000000}"/>
    <cellStyle name="Normal 11 4 6 2" xfId="2591" xr:uid="{00000000-0005-0000-0000-0000F4000000}"/>
    <cellStyle name="Normal 11 4 7" xfId="176" xr:uid="{00000000-0005-0000-0000-0000F5000000}"/>
    <cellStyle name="Normal 11 4 7 2" xfId="2592" xr:uid="{00000000-0005-0000-0000-0000F6000000}"/>
    <cellStyle name="Normal 11 4 8" xfId="2590" xr:uid="{00000000-0005-0000-0000-0000F7000000}"/>
    <cellStyle name="Normal 11 5" xfId="177" xr:uid="{00000000-0005-0000-0000-0000F8000000}"/>
    <cellStyle name="Normal 11 5 2" xfId="178" xr:uid="{00000000-0005-0000-0000-0000F9000000}"/>
    <cellStyle name="Normal 11 5 2 2" xfId="179" xr:uid="{00000000-0005-0000-0000-0000FA000000}"/>
    <cellStyle name="Normal 11 5 2 3" xfId="180" xr:uid="{00000000-0005-0000-0000-0000FB000000}"/>
    <cellStyle name="Normal 11 5 3" xfId="181" xr:uid="{00000000-0005-0000-0000-0000FC000000}"/>
    <cellStyle name="Normal 11 5 3 2" xfId="182" xr:uid="{00000000-0005-0000-0000-0000FD000000}"/>
    <cellStyle name="Normal 11 5 3 3" xfId="183" xr:uid="{00000000-0005-0000-0000-0000FE000000}"/>
    <cellStyle name="Normal 11 5 4" xfId="184" xr:uid="{00000000-0005-0000-0000-0000FF000000}"/>
    <cellStyle name="Normal 11 5 4 2" xfId="185" xr:uid="{00000000-0005-0000-0000-000000010000}"/>
    <cellStyle name="Normal 11 5 4 3" xfId="186" xr:uid="{00000000-0005-0000-0000-000001010000}"/>
    <cellStyle name="Normal 11 5 5" xfId="187" xr:uid="{00000000-0005-0000-0000-000002010000}"/>
    <cellStyle name="Normal 11 5 5 2" xfId="188" xr:uid="{00000000-0005-0000-0000-000003010000}"/>
    <cellStyle name="Normal 11 5 5 3" xfId="189" xr:uid="{00000000-0005-0000-0000-000004010000}"/>
    <cellStyle name="Normal 11 5 6" xfId="190" xr:uid="{00000000-0005-0000-0000-000005010000}"/>
    <cellStyle name="Normal 11 5 6 2" xfId="2594" xr:uid="{00000000-0005-0000-0000-000006010000}"/>
    <cellStyle name="Normal 11 5 7" xfId="191" xr:uid="{00000000-0005-0000-0000-000007010000}"/>
    <cellStyle name="Normal 11 5 7 2" xfId="2595" xr:uid="{00000000-0005-0000-0000-000008010000}"/>
    <cellStyle name="Normal 11 5 8" xfId="2593" xr:uid="{00000000-0005-0000-0000-000009010000}"/>
    <cellStyle name="Normal 11 6" xfId="192" xr:uid="{00000000-0005-0000-0000-00000A010000}"/>
    <cellStyle name="Normal 11 6 2" xfId="193" xr:uid="{00000000-0005-0000-0000-00000B010000}"/>
    <cellStyle name="Normal 11 6 2 2" xfId="194" xr:uid="{00000000-0005-0000-0000-00000C010000}"/>
    <cellStyle name="Normal 11 6 2 3" xfId="195" xr:uid="{00000000-0005-0000-0000-00000D010000}"/>
    <cellStyle name="Normal 11 6 3" xfId="196" xr:uid="{00000000-0005-0000-0000-00000E010000}"/>
    <cellStyle name="Normal 11 6 3 2" xfId="197" xr:uid="{00000000-0005-0000-0000-00000F010000}"/>
    <cellStyle name="Normal 11 6 3 3" xfId="198" xr:uid="{00000000-0005-0000-0000-000010010000}"/>
    <cellStyle name="Normal 11 6 4" xfId="199" xr:uid="{00000000-0005-0000-0000-000011010000}"/>
    <cellStyle name="Normal 11 6 4 2" xfId="200" xr:uid="{00000000-0005-0000-0000-000012010000}"/>
    <cellStyle name="Normal 11 6 4 3" xfId="201" xr:uid="{00000000-0005-0000-0000-000013010000}"/>
    <cellStyle name="Normal 11 6 5" xfId="202" xr:uid="{00000000-0005-0000-0000-000014010000}"/>
    <cellStyle name="Normal 11 6 5 2" xfId="203" xr:uid="{00000000-0005-0000-0000-000015010000}"/>
    <cellStyle name="Normal 11 6 5 3" xfId="204" xr:uid="{00000000-0005-0000-0000-000016010000}"/>
    <cellStyle name="Normal 11 6 6" xfId="205" xr:uid="{00000000-0005-0000-0000-000017010000}"/>
    <cellStyle name="Normal 11 6 6 2" xfId="2597" xr:uid="{00000000-0005-0000-0000-000018010000}"/>
    <cellStyle name="Normal 11 6 7" xfId="206" xr:uid="{00000000-0005-0000-0000-000019010000}"/>
    <cellStyle name="Normal 11 6 7 2" xfId="2598" xr:uid="{00000000-0005-0000-0000-00001A010000}"/>
    <cellStyle name="Normal 11 6 8" xfId="2596" xr:uid="{00000000-0005-0000-0000-00001B010000}"/>
    <cellStyle name="Normal 11 7" xfId="207" xr:uid="{00000000-0005-0000-0000-00001C010000}"/>
    <cellStyle name="Normal 11 7 2" xfId="208" xr:uid="{00000000-0005-0000-0000-00001D010000}"/>
    <cellStyle name="Normal 11 7 2 2" xfId="209" xr:uid="{00000000-0005-0000-0000-00001E010000}"/>
    <cellStyle name="Normal 11 7 2 3" xfId="210" xr:uid="{00000000-0005-0000-0000-00001F010000}"/>
    <cellStyle name="Normal 11 7 3" xfId="211" xr:uid="{00000000-0005-0000-0000-000020010000}"/>
    <cellStyle name="Normal 11 7 3 2" xfId="212" xr:uid="{00000000-0005-0000-0000-000021010000}"/>
    <cellStyle name="Normal 11 7 3 3" xfId="213" xr:uid="{00000000-0005-0000-0000-000022010000}"/>
    <cellStyle name="Normal 11 7 4" xfId="214" xr:uid="{00000000-0005-0000-0000-000023010000}"/>
    <cellStyle name="Normal 11 7 4 2" xfId="215" xr:uid="{00000000-0005-0000-0000-000024010000}"/>
    <cellStyle name="Normal 11 7 4 3" xfId="216" xr:uid="{00000000-0005-0000-0000-000025010000}"/>
    <cellStyle name="Normal 11 7 5" xfId="217" xr:uid="{00000000-0005-0000-0000-000026010000}"/>
    <cellStyle name="Normal 11 7 5 2" xfId="218" xr:uid="{00000000-0005-0000-0000-000027010000}"/>
    <cellStyle name="Normal 11 7 5 3" xfId="219" xr:uid="{00000000-0005-0000-0000-000028010000}"/>
    <cellStyle name="Normal 11 7 6" xfId="220" xr:uid="{00000000-0005-0000-0000-000029010000}"/>
    <cellStyle name="Normal 11 7 6 2" xfId="2600" xr:uid="{00000000-0005-0000-0000-00002A010000}"/>
    <cellStyle name="Normal 11 7 7" xfId="221" xr:uid="{00000000-0005-0000-0000-00002B010000}"/>
    <cellStyle name="Normal 11 7 7 2" xfId="2601" xr:uid="{00000000-0005-0000-0000-00002C010000}"/>
    <cellStyle name="Normal 11 7 8" xfId="2599" xr:uid="{00000000-0005-0000-0000-00002D010000}"/>
    <cellStyle name="Normal 11 8" xfId="222" xr:uid="{00000000-0005-0000-0000-00002E010000}"/>
    <cellStyle name="Normal 11 8 2" xfId="223" xr:uid="{00000000-0005-0000-0000-00002F010000}"/>
    <cellStyle name="Normal 11 8 2 2" xfId="224" xr:uid="{00000000-0005-0000-0000-000030010000}"/>
    <cellStyle name="Normal 11 8 2 3" xfId="225" xr:uid="{00000000-0005-0000-0000-000031010000}"/>
    <cellStyle name="Normal 11 8 3" xfId="226" xr:uid="{00000000-0005-0000-0000-000032010000}"/>
    <cellStyle name="Normal 11 8 3 2" xfId="227" xr:uid="{00000000-0005-0000-0000-000033010000}"/>
    <cellStyle name="Normal 11 8 3 3" xfId="228" xr:uid="{00000000-0005-0000-0000-000034010000}"/>
    <cellStyle name="Normal 11 8 4" xfId="229" xr:uid="{00000000-0005-0000-0000-000035010000}"/>
    <cellStyle name="Normal 11 8 4 2" xfId="230" xr:uid="{00000000-0005-0000-0000-000036010000}"/>
    <cellStyle name="Normal 11 8 4 3" xfId="231" xr:uid="{00000000-0005-0000-0000-000037010000}"/>
    <cellStyle name="Normal 11 8 5" xfId="232" xr:uid="{00000000-0005-0000-0000-000038010000}"/>
    <cellStyle name="Normal 11 8 5 2" xfId="233" xr:uid="{00000000-0005-0000-0000-000039010000}"/>
    <cellStyle name="Normal 11 8 5 3" xfId="234" xr:uid="{00000000-0005-0000-0000-00003A010000}"/>
    <cellStyle name="Normal 11 8 6" xfId="235" xr:uid="{00000000-0005-0000-0000-00003B010000}"/>
    <cellStyle name="Normal 11 8 6 2" xfId="2603" xr:uid="{00000000-0005-0000-0000-00003C010000}"/>
    <cellStyle name="Normal 11 8 7" xfId="236" xr:uid="{00000000-0005-0000-0000-00003D010000}"/>
    <cellStyle name="Normal 11 8 7 2" xfId="2604" xr:uid="{00000000-0005-0000-0000-00003E010000}"/>
    <cellStyle name="Normal 11 8 8" xfId="2602" xr:uid="{00000000-0005-0000-0000-00003F010000}"/>
    <cellStyle name="Normal 11 9" xfId="237" xr:uid="{00000000-0005-0000-0000-000040010000}"/>
    <cellStyle name="Normal 11 9 2" xfId="238" xr:uid="{00000000-0005-0000-0000-000041010000}"/>
    <cellStyle name="Normal 11 9 2 2" xfId="239" xr:uid="{00000000-0005-0000-0000-000042010000}"/>
    <cellStyle name="Normal 11 9 2 3" xfId="240" xr:uid="{00000000-0005-0000-0000-000043010000}"/>
    <cellStyle name="Normal 11 9 3" xfId="241" xr:uid="{00000000-0005-0000-0000-000044010000}"/>
    <cellStyle name="Normal 11 9 3 2" xfId="242" xr:uid="{00000000-0005-0000-0000-000045010000}"/>
    <cellStyle name="Normal 11 9 3 3" xfId="243" xr:uid="{00000000-0005-0000-0000-000046010000}"/>
    <cellStyle name="Normal 11 9 4" xfId="244" xr:uid="{00000000-0005-0000-0000-000047010000}"/>
    <cellStyle name="Normal 11 9 4 2" xfId="245" xr:uid="{00000000-0005-0000-0000-000048010000}"/>
    <cellStyle name="Normal 11 9 4 3" xfId="246" xr:uid="{00000000-0005-0000-0000-000049010000}"/>
    <cellStyle name="Normal 11 9 5" xfId="247" xr:uid="{00000000-0005-0000-0000-00004A010000}"/>
    <cellStyle name="Normal 11 9 5 2" xfId="248" xr:uid="{00000000-0005-0000-0000-00004B010000}"/>
    <cellStyle name="Normal 11 9 5 3" xfId="249" xr:uid="{00000000-0005-0000-0000-00004C010000}"/>
    <cellStyle name="Normal 11 9 6" xfId="250" xr:uid="{00000000-0005-0000-0000-00004D010000}"/>
    <cellStyle name="Normal 11 9 6 2" xfId="2606" xr:uid="{00000000-0005-0000-0000-00004E010000}"/>
    <cellStyle name="Normal 11 9 7" xfId="251" xr:uid="{00000000-0005-0000-0000-00004F010000}"/>
    <cellStyle name="Normal 11 9 7 2" xfId="2607" xr:uid="{00000000-0005-0000-0000-000050010000}"/>
    <cellStyle name="Normal 11 9 8" xfId="2605" xr:uid="{00000000-0005-0000-0000-000051010000}"/>
    <cellStyle name="Normal 12" xfId="252" xr:uid="{00000000-0005-0000-0000-000052010000}"/>
    <cellStyle name="Normal 12 2" xfId="253" xr:uid="{00000000-0005-0000-0000-000053010000}"/>
    <cellStyle name="Normal 12 2 2" xfId="254" xr:uid="{00000000-0005-0000-0000-000054010000}"/>
    <cellStyle name="Normal 12 2 2 2" xfId="255" xr:uid="{00000000-0005-0000-0000-000055010000}"/>
    <cellStyle name="Normal 12 2 2 3" xfId="256" xr:uid="{00000000-0005-0000-0000-000056010000}"/>
    <cellStyle name="Normal 12 2 3" xfId="257" xr:uid="{00000000-0005-0000-0000-000057010000}"/>
    <cellStyle name="Normal 12 2 3 2" xfId="258" xr:uid="{00000000-0005-0000-0000-000058010000}"/>
    <cellStyle name="Normal 12 2 3 3" xfId="259" xr:uid="{00000000-0005-0000-0000-000059010000}"/>
    <cellStyle name="Normal 12 2 4" xfId="260" xr:uid="{00000000-0005-0000-0000-00005A010000}"/>
    <cellStyle name="Normal 12 2 4 2" xfId="261" xr:uid="{00000000-0005-0000-0000-00005B010000}"/>
    <cellStyle name="Normal 12 2 4 3" xfId="262" xr:uid="{00000000-0005-0000-0000-00005C010000}"/>
    <cellStyle name="Normal 12 2 5" xfId="263" xr:uid="{00000000-0005-0000-0000-00005D010000}"/>
    <cellStyle name="Normal 12 2 5 2" xfId="264" xr:uid="{00000000-0005-0000-0000-00005E010000}"/>
    <cellStyle name="Normal 12 2 5 3" xfId="265" xr:uid="{00000000-0005-0000-0000-00005F010000}"/>
    <cellStyle name="Normal 12 2 6" xfId="266" xr:uid="{00000000-0005-0000-0000-000060010000}"/>
    <cellStyle name="Normal 12 2 6 2" xfId="2610" xr:uid="{00000000-0005-0000-0000-000061010000}"/>
    <cellStyle name="Normal 12 2 7" xfId="267" xr:uid="{00000000-0005-0000-0000-000062010000}"/>
    <cellStyle name="Normal 12 2 7 2" xfId="2611" xr:uid="{00000000-0005-0000-0000-000063010000}"/>
    <cellStyle name="Normal 12 2 8" xfId="2609" xr:uid="{00000000-0005-0000-0000-000064010000}"/>
    <cellStyle name="Normal 12 3" xfId="268" xr:uid="{00000000-0005-0000-0000-000065010000}"/>
    <cellStyle name="Normal 12 4" xfId="2608" xr:uid="{00000000-0005-0000-0000-000066010000}"/>
    <cellStyle name="Normal 13" xfId="3131" xr:uid="{00000000-0005-0000-0000-000067010000}"/>
    <cellStyle name="Normal 13 2" xfId="269" xr:uid="{00000000-0005-0000-0000-000068010000}"/>
    <cellStyle name="Normal 13 2 2" xfId="270" xr:uid="{00000000-0005-0000-0000-000069010000}"/>
    <cellStyle name="Normal 13 2 2 2" xfId="271" xr:uid="{00000000-0005-0000-0000-00006A010000}"/>
    <cellStyle name="Normal 13 2 2 3" xfId="272" xr:uid="{00000000-0005-0000-0000-00006B010000}"/>
    <cellStyle name="Normal 13 2 3" xfId="273" xr:uid="{00000000-0005-0000-0000-00006C010000}"/>
    <cellStyle name="Normal 13 2 3 2" xfId="274" xr:uid="{00000000-0005-0000-0000-00006D010000}"/>
    <cellStyle name="Normal 13 2 3 3" xfId="275" xr:uid="{00000000-0005-0000-0000-00006E010000}"/>
    <cellStyle name="Normal 13 2 4" xfId="276" xr:uid="{00000000-0005-0000-0000-00006F010000}"/>
    <cellStyle name="Normal 13 2 4 2" xfId="277" xr:uid="{00000000-0005-0000-0000-000070010000}"/>
    <cellStyle name="Normal 13 2 4 3" xfId="278" xr:uid="{00000000-0005-0000-0000-000071010000}"/>
    <cellStyle name="Normal 13 2 5" xfId="279" xr:uid="{00000000-0005-0000-0000-000072010000}"/>
    <cellStyle name="Normal 13 2 5 2" xfId="280" xr:uid="{00000000-0005-0000-0000-000073010000}"/>
    <cellStyle name="Normal 13 2 5 3" xfId="281" xr:uid="{00000000-0005-0000-0000-000074010000}"/>
    <cellStyle name="Normal 13 2 6" xfId="282" xr:uid="{00000000-0005-0000-0000-000075010000}"/>
    <cellStyle name="Normal 13 2 6 2" xfId="2613" xr:uid="{00000000-0005-0000-0000-000076010000}"/>
    <cellStyle name="Normal 13 2 7" xfId="283" xr:uid="{00000000-0005-0000-0000-000077010000}"/>
    <cellStyle name="Normal 13 2 7 2" xfId="2614" xr:uid="{00000000-0005-0000-0000-000078010000}"/>
    <cellStyle name="Normal 13 2 8" xfId="2612" xr:uid="{00000000-0005-0000-0000-000079010000}"/>
    <cellStyle name="Normal 14 2" xfId="284" xr:uid="{00000000-0005-0000-0000-00007A010000}"/>
    <cellStyle name="Normal 14 2 2" xfId="285" xr:uid="{00000000-0005-0000-0000-00007B010000}"/>
    <cellStyle name="Normal 14 2 2 2" xfId="286" xr:uid="{00000000-0005-0000-0000-00007C010000}"/>
    <cellStyle name="Normal 14 2 2 3" xfId="287" xr:uid="{00000000-0005-0000-0000-00007D010000}"/>
    <cellStyle name="Normal 14 2 3" xfId="288" xr:uid="{00000000-0005-0000-0000-00007E010000}"/>
    <cellStyle name="Normal 14 2 3 2" xfId="289" xr:uid="{00000000-0005-0000-0000-00007F010000}"/>
    <cellStyle name="Normal 14 2 3 3" xfId="290" xr:uid="{00000000-0005-0000-0000-000080010000}"/>
    <cellStyle name="Normal 14 2 4" xfId="291" xr:uid="{00000000-0005-0000-0000-000081010000}"/>
    <cellStyle name="Normal 14 2 4 2" xfId="292" xr:uid="{00000000-0005-0000-0000-000082010000}"/>
    <cellStyle name="Normal 14 2 4 3" xfId="293" xr:uid="{00000000-0005-0000-0000-000083010000}"/>
    <cellStyle name="Normal 14 2 5" xfId="294" xr:uid="{00000000-0005-0000-0000-000084010000}"/>
    <cellStyle name="Normal 14 2 5 2" xfId="295" xr:uid="{00000000-0005-0000-0000-000085010000}"/>
    <cellStyle name="Normal 14 2 5 3" xfId="296" xr:uid="{00000000-0005-0000-0000-000086010000}"/>
    <cellStyle name="Normal 14 2 6" xfId="297" xr:uid="{00000000-0005-0000-0000-000087010000}"/>
    <cellStyle name="Normal 14 2 6 2" xfId="2616" xr:uid="{00000000-0005-0000-0000-000088010000}"/>
    <cellStyle name="Normal 14 2 7" xfId="298" xr:uid="{00000000-0005-0000-0000-000089010000}"/>
    <cellStyle name="Normal 14 2 7 2" xfId="2617" xr:uid="{00000000-0005-0000-0000-00008A010000}"/>
    <cellStyle name="Normal 14 2 8" xfId="2615" xr:uid="{00000000-0005-0000-0000-00008B010000}"/>
    <cellStyle name="Normal 15 2" xfId="299" xr:uid="{00000000-0005-0000-0000-00008C010000}"/>
    <cellStyle name="Normal 15 2 2" xfId="300" xr:uid="{00000000-0005-0000-0000-00008D010000}"/>
    <cellStyle name="Normal 15 2 2 2" xfId="301" xr:uid="{00000000-0005-0000-0000-00008E010000}"/>
    <cellStyle name="Normal 15 2 2 3" xfId="302" xr:uid="{00000000-0005-0000-0000-00008F010000}"/>
    <cellStyle name="Normal 15 2 3" xfId="303" xr:uid="{00000000-0005-0000-0000-000090010000}"/>
    <cellStyle name="Normal 15 2 3 2" xfId="304" xr:uid="{00000000-0005-0000-0000-000091010000}"/>
    <cellStyle name="Normal 15 2 3 3" xfId="305" xr:uid="{00000000-0005-0000-0000-000092010000}"/>
    <cellStyle name="Normal 15 2 4" xfId="306" xr:uid="{00000000-0005-0000-0000-000093010000}"/>
    <cellStyle name="Normal 15 2 4 2" xfId="307" xr:uid="{00000000-0005-0000-0000-000094010000}"/>
    <cellStyle name="Normal 15 2 4 3" xfId="308" xr:uid="{00000000-0005-0000-0000-000095010000}"/>
    <cellStyle name="Normal 15 2 5" xfId="309" xr:uid="{00000000-0005-0000-0000-000096010000}"/>
    <cellStyle name="Normal 15 2 5 2" xfId="310" xr:uid="{00000000-0005-0000-0000-000097010000}"/>
    <cellStyle name="Normal 15 2 5 3" xfId="311" xr:uid="{00000000-0005-0000-0000-000098010000}"/>
    <cellStyle name="Normal 15 2 6" xfId="312" xr:uid="{00000000-0005-0000-0000-000099010000}"/>
    <cellStyle name="Normal 15 2 6 2" xfId="2619" xr:uid="{00000000-0005-0000-0000-00009A010000}"/>
    <cellStyle name="Normal 15 2 7" xfId="313" xr:uid="{00000000-0005-0000-0000-00009B010000}"/>
    <cellStyle name="Normal 15 2 7 2" xfId="2620" xr:uid="{00000000-0005-0000-0000-00009C010000}"/>
    <cellStyle name="Normal 15 2 8" xfId="2618" xr:uid="{00000000-0005-0000-0000-00009D010000}"/>
    <cellStyle name="Normal 16 2" xfId="314" xr:uid="{00000000-0005-0000-0000-00009E010000}"/>
    <cellStyle name="Normal 16 2 2" xfId="315" xr:uid="{00000000-0005-0000-0000-00009F010000}"/>
    <cellStyle name="Normal 16 2 2 2" xfId="316" xr:uid="{00000000-0005-0000-0000-0000A0010000}"/>
    <cellStyle name="Normal 16 2 2 3" xfId="317" xr:uid="{00000000-0005-0000-0000-0000A1010000}"/>
    <cellStyle name="Normal 16 2 3" xfId="318" xr:uid="{00000000-0005-0000-0000-0000A2010000}"/>
    <cellStyle name="Normal 16 2 3 2" xfId="319" xr:uid="{00000000-0005-0000-0000-0000A3010000}"/>
    <cellStyle name="Normal 16 2 3 3" xfId="320" xr:uid="{00000000-0005-0000-0000-0000A4010000}"/>
    <cellStyle name="Normal 16 2 4" xfId="321" xr:uid="{00000000-0005-0000-0000-0000A5010000}"/>
    <cellStyle name="Normal 16 2 4 2" xfId="322" xr:uid="{00000000-0005-0000-0000-0000A6010000}"/>
    <cellStyle name="Normal 16 2 4 3" xfId="323" xr:uid="{00000000-0005-0000-0000-0000A7010000}"/>
    <cellStyle name="Normal 16 2 5" xfId="324" xr:uid="{00000000-0005-0000-0000-0000A8010000}"/>
    <cellStyle name="Normal 16 2 5 2" xfId="325" xr:uid="{00000000-0005-0000-0000-0000A9010000}"/>
    <cellStyle name="Normal 16 2 5 3" xfId="326" xr:uid="{00000000-0005-0000-0000-0000AA010000}"/>
    <cellStyle name="Normal 16 2 6" xfId="327" xr:uid="{00000000-0005-0000-0000-0000AB010000}"/>
    <cellStyle name="Normal 16 2 6 2" xfId="2622" xr:uid="{00000000-0005-0000-0000-0000AC010000}"/>
    <cellStyle name="Normal 16 2 7" xfId="328" xr:uid="{00000000-0005-0000-0000-0000AD010000}"/>
    <cellStyle name="Normal 16 2 7 2" xfId="2623" xr:uid="{00000000-0005-0000-0000-0000AE010000}"/>
    <cellStyle name="Normal 16 2 8" xfId="2621" xr:uid="{00000000-0005-0000-0000-0000AF010000}"/>
    <cellStyle name="Normal 17" xfId="329" xr:uid="{00000000-0005-0000-0000-0000B0010000}"/>
    <cellStyle name="Normal 17 2" xfId="330" xr:uid="{00000000-0005-0000-0000-0000B1010000}"/>
    <cellStyle name="Normal 17 2 2" xfId="331" xr:uid="{00000000-0005-0000-0000-0000B2010000}"/>
    <cellStyle name="Normal 17 2 2 2" xfId="332" xr:uid="{00000000-0005-0000-0000-0000B3010000}"/>
    <cellStyle name="Normal 17 2 2 3" xfId="333" xr:uid="{00000000-0005-0000-0000-0000B4010000}"/>
    <cellStyle name="Normal 17 2 3" xfId="334" xr:uid="{00000000-0005-0000-0000-0000B5010000}"/>
    <cellStyle name="Normal 17 2 3 2" xfId="335" xr:uid="{00000000-0005-0000-0000-0000B6010000}"/>
    <cellStyle name="Normal 17 2 3 3" xfId="336" xr:uid="{00000000-0005-0000-0000-0000B7010000}"/>
    <cellStyle name="Normal 17 2 4" xfId="337" xr:uid="{00000000-0005-0000-0000-0000B8010000}"/>
    <cellStyle name="Normal 17 2 4 2" xfId="338" xr:uid="{00000000-0005-0000-0000-0000B9010000}"/>
    <cellStyle name="Normal 17 2 4 3" xfId="339" xr:uid="{00000000-0005-0000-0000-0000BA010000}"/>
    <cellStyle name="Normal 17 2 5" xfId="340" xr:uid="{00000000-0005-0000-0000-0000BB010000}"/>
    <cellStyle name="Normal 17 2 5 2" xfId="341" xr:uid="{00000000-0005-0000-0000-0000BC010000}"/>
    <cellStyle name="Normal 17 2 5 3" xfId="342" xr:uid="{00000000-0005-0000-0000-0000BD010000}"/>
    <cellStyle name="Normal 17 2 6" xfId="343" xr:uid="{00000000-0005-0000-0000-0000BE010000}"/>
    <cellStyle name="Normal 17 2 6 2" xfId="2626" xr:uid="{00000000-0005-0000-0000-0000BF010000}"/>
    <cellStyle name="Normal 17 2 7" xfId="344" xr:uid="{00000000-0005-0000-0000-0000C0010000}"/>
    <cellStyle name="Normal 17 2 7 2" xfId="2627" xr:uid="{00000000-0005-0000-0000-0000C1010000}"/>
    <cellStyle name="Normal 17 2 8" xfId="2625" xr:uid="{00000000-0005-0000-0000-0000C2010000}"/>
    <cellStyle name="Normal 17 3" xfId="345" xr:uid="{00000000-0005-0000-0000-0000C3010000}"/>
    <cellStyle name="Normal 17 4" xfId="2624" xr:uid="{00000000-0005-0000-0000-0000C4010000}"/>
    <cellStyle name="Normal 18" xfId="346" xr:uid="{00000000-0005-0000-0000-0000C5010000}"/>
    <cellStyle name="Normal 18 2" xfId="347" xr:uid="{00000000-0005-0000-0000-0000C6010000}"/>
    <cellStyle name="Normal 18 2 2" xfId="348" xr:uid="{00000000-0005-0000-0000-0000C7010000}"/>
    <cellStyle name="Normal 18 2 2 2" xfId="349" xr:uid="{00000000-0005-0000-0000-0000C8010000}"/>
    <cellStyle name="Normal 18 2 2 3" xfId="350" xr:uid="{00000000-0005-0000-0000-0000C9010000}"/>
    <cellStyle name="Normal 18 2 3" xfId="351" xr:uid="{00000000-0005-0000-0000-0000CA010000}"/>
    <cellStyle name="Normal 18 2 3 2" xfId="352" xr:uid="{00000000-0005-0000-0000-0000CB010000}"/>
    <cellStyle name="Normal 18 2 3 3" xfId="353" xr:uid="{00000000-0005-0000-0000-0000CC010000}"/>
    <cellStyle name="Normal 18 2 4" xfId="354" xr:uid="{00000000-0005-0000-0000-0000CD010000}"/>
    <cellStyle name="Normal 18 2 4 2" xfId="355" xr:uid="{00000000-0005-0000-0000-0000CE010000}"/>
    <cellStyle name="Normal 18 2 4 3" xfId="356" xr:uid="{00000000-0005-0000-0000-0000CF010000}"/>
    <cellStyle name="Normal 18 2 5" xfId="357" xr:uid="{00000000-0005-0000-0000-0000D0010000}"/>
    <cellStyle name="Normal 18 2 5 2" xfId="358" xr:uid="{00000000-0005-0000-0000-0000D1010000}"/>
    <cellStyle name="Normal 18 2 5 3" xfId="359" xr:uid="{00000000-0005-0000-0000-0000D2010000}"/>
    <cellStyle name="Normal 18 2 6" xfId="360" xr:uid="{00000000-0005-0000-0000-0000D3010000}"/>
    <cellStyle name="Normal 18 2 6 2" xfId="2630" xr:uid="{00000000-0005-0000-0000-0000D4010000}"/>
    <cellStyle name="Normal 18 2 7" xfId="361" xr:uid="{00000000-0005-0000-0000-0000D5010000}"/>
    <cellStyle name="Normal 18 2 7 2" xfId="2631" xr:uid="{00000000-0005-0000-0000-0000D6010000}"/>
    <cellStyle name="Normal 18 2 8" xfId="2629" xr:uid="{00000000-0005-0000-0000-0000D7010000}"/>
    <cellStyle name="Normal 18 3" xfId="362" xr:uid="{00000000-0005-0000-0000-0000D8010000}"/>
    <cellStyle name="Normal 18 4" xfId="2628" xr:uid="{00000000-0005-0000-0000-0000D9010000}"/>
    <cellStyle name="Normal 19" xfId="363" xr:uid="{00000000-0005-0000-0000-0000DA010000}"/>
    <cellStyle name="Normal 19 2" xfId="364" xr:uid="{00000000-0005-0000-0000-0000DB010000}"/>
    <cellStyle name="Normal 19 2 2" xfId="365" xr:uid="{00000000-0005-0000-0000-0000DC010000}"/>
    <cellStyle name="Normal 19 2 2 2" xfId="366" xr:uid="{00000000-0005-0000-0000-0000DD010000}"/>
    <cellStyle name="Normal 19 2 2 3" xfId="367" xr:uid="{00000000-0005-0000-0000-0000DE010000}"/>
    <cellStyle name="Normal 19 2 3" xfId="368" xr:uid="{00000000-0005-0000-0000-0000DF010000}"/>
    <cellStyle name="Normal 19 2 3 2" xfId="369" xr:uid="{00000000-0005-0000-0000-0000E0010000}"/>
    <cellStyle name="Normal 19 2 3 3" xfId="370" xr:uid="{00000000-0005-0000-0000-0000E1010000}"/>
    <cellStyle name="Normal 19 2 4" xfId="371" xr:uid="{00000000-0005-0000-0000-0000E2010000}"/>
    <cellStyle name="Normal 19 2 4 2" xfId="372" xr:uid="{00000000-0005-0000-0000-0000E3010000}"/>
    <cellStyle name="Normal 19 2 4 3" xfId="373" xr:uid="{00000000-0005-0000-0000-0000E4010000}"/>
    <cellStyle name="Normal 19 2 5" xfId="374" xr:uid="{00000000-0005-0000-0000-0000E5010000}"/>
    <cellStyle name="Normal 19 2 5 2" xfId="375" xr:uid="{00000000-0005-0000-0000-0000E6010000}"/>
    <cellStyle name="Normal 19 2 5 3" xfId="376" xr:uid="{00000000-0005-0000-0000-0000E7010000}"/>
    <cellStyle name="Normal 19 2 6" xfId="377" xr:uid="{00000000-0005-0000-0000-0000E8010000}"/>
    <cellStyle name="Normal 19 2 6 2" xfId="2634" xr:uid="{00000000-0005-0000-0000-0000E9010000}"/>
    <cellStyle name="Normal 19 2 7" xfId="378" xr:uid="{00000000-0005-0000-0000-0000EA010000}"/>
    <cellStyle name="Normal 19 2 7 2" xfId="2635" xr:uid="{00000000-0005-0000-0000-0000EB010000}"/>
    <cellStyle name="Normal 19 2 8" xfId="2633" xr:uid="{00000000-0005-0000-0000-0000EC010000}"/>
    <cellStyle name="Normal 19 3" xfId="379" xr:uid="{00000000-0005-0000-0000-0000ED010000}"/>
    <cellStyle name="Normal 19 4" xfId="2632" xr:uid="{00000000-0005-0000-0000-0000EE010000}"/>
    <cellStyle name="Normal 2" xfId="380" xr:uid="{00000000-0005-0000-0000-0000EF010000}"/>
    <cellStyle name="Normal 2 10" xfId="381" xr:uid="{00000000-0005-0000-0000-0000F0010000}"/>
    <cellStyle name="Normal 2 10 2" xfId="382" xr:uid="{00000000-0005-0000-0000-0000F1010000}"/>
    <cellStyle name="Normal 2 10 2 2" xfId="383" xr:uid="{00000000-0005-0000-0000-0000F2010000}"/>
    <cellStyle name="Normal 2 10 2 3" xfId="384" xr:uid="{00000000-0005-0000-0000-0000F3010000}"/>
    <cellStyle name="Normal 2 10 2 4" xfId="2636" xr:uid="{00000000-0005-0000-0000-0000F4010000}"/>
    <cellStyle name="Normal 2 10 3" xfId="385" xr:uid="{00000000-0005-0000-0000-0000F5010000}"/>
    <cellStyle name="Normal 2 10 3 2" xfId="386" xr:uid="{00000000-0005-0000-0000-0000F6010000}"/>
    <cellStyle name="Normal 2 10 3 3" xfId="387" xr:uid="{00000000-0005-0000-0000-0000F7010000}"/>
    <cellStyle name="Normal 2 10 3 4" xfId="2637" xr:uid="{00000000-0005-0000-0000-0000F8010000}"/>
    <cellStyle name="Normal 2 10 4" xfId="388" xr:uid="{00000000-0005-0000-0000-0000F9010000}"/>
    <cellStyle name="Normal 2 10 4 2" xfId="389" xr:uid="{00000000-0005-0000-0000-0000FA010000}"/>
    <cellStyle name="Normal 2 10 4 3" xfId="390" xr:uid="{00000000-0005-0000-0000-0000FB010000}"/>
    <cellStyle name="Normal 2 10 4 4" xfId="2638" xr:uid="{00000000-0005-0000-0000-0000FC010000}"/>
    <cellStyle name="Normal 2 10 5" xfId="391" xr:uid="{00000000-0005-0000-0000-0000FD010000}"/>
    <cellStyle name="Normal 2 10 5 2" xfId="392" xr:uid="{00000000-0005-0000-0000-0000FE010000}"/>
    <cellStyle name="Normal 2 10 5 3" xfId="393" xr:uid="{00000000-0005-0000-0000-0000FF010000}"/>
    <cellStyle name="Normal 2 10 5 4" xfId="2639" xr:uid="{00000000-0005-0000-0000-000000020000}"/>
    <cellStyle name="Normal 2 10 6" xfId="394" xr:uid="{00000000-0005-0000-0000-000001020000}"/>
    <cellStyle name="Normal 2 10 7" xfId="395" xr:uid="{00000000-0005-0000-0000-000002020000}"/>
    <cellStyle name="Normal 2 11" xfId="396" xr:uid="{00000000-0005-0000-0000-000003020000}"/>
    <cellStyle name="Normal 2 11 2" xfId="397" xr:uid="{00000000-0005-0000-0000-000004020000}"/>
    <cellStyle name="Normal 2 11 2 2" xfId="398" xr:uid="{00000000-0005-0000-0000-000005020000}"/>
    <cellStyle name="Normal 2 11 2 3" xfId="399" xr:uid="{00000000-0005-0000-0000-000006020000}"/>
    <cellStyle name="Normal 2 11 2 4" xfId="2640" xr:uid="{00000000-0005-0000-0000-000007020000}"/>
    <cellStyle name="Normal 2 11 3" xfId="400" xr:uid="{00000000-0005-0000-0000-000008020000}"/>
    <cellStyle name="Normal 2 11 3 2" xfId="401" xr:uid="{00000000-0005-0000-0000-000009020000}"/>
    <cellStyle name="Normal 2 11 3 3" xfId="402" xr:uid="{00000000-0005-0000-0000-00000A020000}"/>
    <cellStyle name="Normal 2 11 3 4" xfId="2641" xr:uid="{00000000-0005-0000-0000-00000B020000}"/>
    <cellStyle name="Normal 2 11 4" xfId="403" xr:uid="{00000000-0005-0000-0000-00000C020000}"/>
    <cellStyle name="Normal 2 11 4 2" xfId="404" xr:uid="{00000000-0005-0000-0000-00000D020000}"/>
    <cellStyle name="Normal 2 11 4 3" xfId="405" xr:uid="{00000000-0005-0000-0000-00000E020000}"/>
    <cellStyle name="Normal 2 11 4 4" xfId="2642" xr:uid="{00000000-0005-0000-0000-00000F020000}"/>
    <cellStyle name="Normal 2 11 5" xfId="406" xr:uid="{00000000-0005-0000-0000-000010020000}"/>
    <cellStyle name="Normal 2 11 5 2" xfId="407" xr:uid="{00000000-0005-0000-0000-000011020000}"/>
    <cellStyle name="Normal 2 11 5 3" xfId="408" xr:uid="{00000000-0005-0000-0000-000012020000}"/>
    <cellStyle name="Normal 2 11 5 4" xfId="2643" xr:uid="{00000000-0005-0000-0000-000013020000}"/>
    <cellStyle name="Normal 2 11 6" xfId="409" xr:uid="{00000000-0005-0000-0000-000014020000}"/>
    <cellStyle name="Normal 2 11 7" xfId="410" xr:uid="{00000000-0005-0000-0000-000015020000}"/>
    <cellStyle name="Normal 2 12" xfId="411" xr:uid="{00000000-0005-0000-0000-000016020000}"/>
    <cellStyle name="Normal 2 12 2" xfId="412" xr:uid="{00000000-0005-0000-0000-000017020000}"/>
    <cellStyle name="Normal 2 12 2 2" xfId="413" xr:uid="{00000000-0005-0000-0000-000018020000}"/>
    <cellStyle name="Normal 2 12 2 3" xfId="414" xr:uid="{00000000-0005-0000-0000-000019020000}"/>
    <cellStyle name="Normal 2 12 2 4" xfId="2644" xr:uid="{00000000-0005-0000-0000-00001A020000}"/>
    <cellStyle name="Normal 2 12 3" xfId="415" xr:uid="{00000000-0005-0000-0000-00001B020000}"/>
    <cellStyle name="Normal 2 12 3 2" xfId="416" xr:uid="{00000000-0005-0000-0000-00001C020000}"/>
    <cellStyle name="Normal 2 12 3 3" xfId="417" xr:uid="{00000000-0005-0000-0000-00001D020000}"/>
    <cellStyle name="Normal 2 12 3 4" xfId="2645" xr:uid="{00000000-0005-0000-0000-00001E020000}"/>
    <cellStyle name="Normal 2 12 4" xfId="418" xr:uid="{00000000-0005-0000-0000-00001F020000}"/>
    <cellStyle name="Normal 2 12 4 2" xfId="419" xr:uid="{00000000-0005-0000-0000-000020020000}"/>
    <cellStyle name="Normal 2 12 4 3" xfId="420" xr:uid="{00000000-0005-0000-0000-000021020000}"/>
    <cellStyle name="Normal 2 12 4 4" xfId="2646" xr:uid="{00000000-0005-0000-0000-000022020000}"/>
    <cellStyle name="Normal 2 12 5" xfId="421" xr:uid="{00000000-0005-0000-0000-000023020000}"/>
    <cellStyle name="Normal 2 12 5 2" xfId="422" xr:uid="{00000000-0005-0000-0000-000024020000}"/>
    <cellStyle name="Normal 2 12 5 3" xfId="423" xr:uid="{00000000-0005-0000-0000-000025020000}"/>
    <cellStyle name="Normal 2 12 5 4" xfId="2647" xr:uid="{00000000-0005-0000-0000-000026020000}"/>
    <cellStyle name="Normal 2 12 6" xfId="424" xr:uid="{00000000-0005-0000-0000-000027020000}"/>
    <cellStyle name="Normal 2 12 7" xfId="425" xr:uid="{00000000-0005-0000-0000-000028020000}"/>
    <cellStyle name="Normal 2 13" xfId="426" xr:uid="{00000000-0005-0000-0000-000029020000}"/>
    <cellStyle name="Normal 2 13 2" xfId="427" xr:uid="{00000000-0005-0000-0000-00002A020000}"/>
    <cellStyle name="Normal 2 13 2 2" xfId="428" xr:uid="{00000000-0005-0000-0000-00002B020000}"/>
    <cellStyle name="Normal 2 13 2 3" xfId="429" xr:uid="{00000000-0005-0000-0000-00002C020000}"/>
    <cellStyle name="Normal 2 13 2 4" xfId="2648" xr:uid="{00000000-0005-0000-0000-00002D020000}"/>
    <cellStyle name="Normal 2 13 3" xfId="430" xr:uid="{00000000-0005-0000-0000-00002E020000}"/>
    <cellStyle name="Normal 2 13 3 2" xfId="431" xr:uid="{00000000-0005-0000-0000-00002F020000}"/>
    <cellStyle name="Normal 2 13 3 3" xfId="432" xr:uid="{00000000-0005-0000-0000-000030020000}"/>
    <cellStyle name="Normal 2 13 3 4" xfId="2649" xr:uid="{00000000-0005-0000-0000-000031020000}"/>
    <cellStyle name="Normal 2 13 4" xfId="433" xr:uid="{00000000-0005-0000-0000-000032020000}"/>
    <cellStyle name="Normal 2 13 4 2" xfId="434" xr:uid="{00000000-0005-0000-0000-000033020000}"/>
    <cellStyle name="Normal 2 13 4 3" xfId="435" xr:uid="{00000000-0005-0000-0000-000034020000}"/>
    <cellStyle name="Normal 2 13 4 4" xfId="2650" xr:uid="{00000000-0005-0000-0000-000035020000}"/>
    <cellStyle name="Normal 2 13 5" xfId="436" xr:uid="{00000000-0005-0000-0000-000036020000}"/>
    <cellStyle name="Normal 2 13 5 2" xfId="437" xr:uid="{00000000-0005-0000-0000-000037020000}"/>
    <cellStyle name="Normal 2 13 5 3" xfId="438" xr:uid="{00000000-0005-0000-0000-000038020000}"/>
    <cellStyle name="Normal 2 13 5 4" xfId="2651" xr:uid="{00000000-0005-0000-0000-000039020000}"/>
    <cellStyle name="Normal 2 13 6" xfId="439" xr:uid="{00000000-0005-0000-0000-00003A020000}"/>
    <cellStyle name="Normal 2 13 7" xfId="440" xr:uid="{00000000-0005-0000-0000-00003B020000}"/>
    <cellStyle name="Normal 2 14" xfId="441" xr:uid="{00000000-0005-0000-0000-00003C020000}"/>
    <cellStyle name="Normal 2 14 2" xfId="442" xr:uid="{00000000-0005-0000-0000-00003D020000}"/>
    <cellStyle name="Normal 2 14 2 2" xfId="443" xr:uid="{00000000-0005-0000-0000-00003E020000}"/>
    <cellStyle name="Normal 2 14 2 3" xfId="444" xr:uid="{00000000-0005-0000-0000-00003F020000}"/>
    <cellStyle name="Normal 2 14 2 4" xfId="2652" xr:uid="{00000000-0005-0000-0000-000040020000}"/>
    <cellStyle name="Normal 2 14 3" xfId="445" xr:uid="{00000000-0005-0000-0000-000041020000}"/>
    <cellStyle name="Normal 2 14 3 2" xfId="446" xr:uid="{00000000-0005-0000-0000-000042020000}"/>
    <cellStyle name="Normal 2 14 3 3" xfId="447" xr:uid="{00000000-0005-0000-0000-000043020000}"/>
    <cellStyle name="Normal 2 14 3 4" xfId="2653" xr:uid="{00000000-0005-0000-0000-000044020000}"/>
    <cellStyle name="Normal 2 14 4" xfId="448" xr:uid="{00000000-0005-0000-0000-000045020000}"/>
    <cellStyle name="Normal 2 14 4 2" xfId="449" xr:uid="{00000000-0005-0000-0000-000046020000}"/>
    <cellStyle name="Normal 2 14 4 3" xfId="450" xr:uid="{00000000-0005-0000-0000-000047020000}"/>
    <cellStyle name="Normal 2 14 4 4" xfId="2654" xr:uid="{00000000-0005-0000-0000-000048020000}"/>
    <cellStyle name="Normal 2 14 5" xfId="451" xr:uid="{00000000-0005-0000-0000-000049020000}"/>
    <cellStyle name="Normal 2 14 5 2" xfId="452" xr:uid="{00000000-0005-0000-0000-00004A020000}"/>
    <cellStyle name="Normal 2 14 5 3" xfId="453" xr:uid="{00000000-0005-0000-0000-00004B020000}"/>
    <cellStyle name="Normal 2 14 5 4" xfId="2655" xr:uid="{00000000-0005-0000-0000-00004C020000}"/>
    <cellStyle name="Normal 2 14 6" xfId="454" xr:uid="{00000000-0005-0000-0000-00004D020000}"/>
    <cellStyle name="Normal 2 14 7" xfId="455" xr:uid="{00000000-0005-0000-0000-00004E020000}"/>
    <cellStyle name="Normal 2 15" xfId="456" xr:uid="{00000000-0005-0000-0000-00004F020000}"/>
    <cellStyle name="Normal 2 15 2" xfId="457" xr:uid="{00000000-0005-0000-0000-000050020000}"/>
    <cellStyle name="Normal 2 15 2 2" xfId="458" xr:uid="{00000000-0005-0000-0000-000051020000}"/>
    <cellStyle name="Normal 2 15 2 3" xfId="459" xr:uid="{00000000-0005-0000-0000-000052020000}"/>
    <cellStyle name="Normal 2 15 2 4" xfId="2656" xr:uid="{00000000-0005-0000-0000-000053020000}"/>
    <cellStyle name="Normal 2 15 3" xfId="460" xr:uid="{00000000-0005-0000-0000-000054020000}"/>
    <cellStyle name="Normal 2 15 3 2" xfId="461" xr:uid="{00000000-0005-0000-0000-000055020000}"/>
    <cellStyle name="Normal 2 15 3 3" xfId="462" xr:uid="{00000000-0005-0000-0000-000056020000}"/>
    <cellStyle name="Normal 2 15 3 4" xfId="2657" xr:uid="{00000000-0005-0000-0000-000057020000}"/>
    <cellStyle name="Normal 2 15 4" xfId="463" xr:uid="{00000000-0005-0000-0000-000058020000}"/>
    <cellStyle name="Normal 2 15 4 2" xfId="464" xr:uid="{00000000-0005-0000-0000-000059020000}"/>
    <cellStyle name="Normal 2 15 4 3" xfId="465" xr:uid="{00000000-0005-0000-0000-00005A020000}"/>
    <cellStyle name="Normal 2 15 4 4" xfId="2658" xr:uid="{00000000-0005-0000-0000-00005B020000}"/>
    <cellStyle name="Normal 2 15 5" xfId="466" xr:uid="{00000000-0005-0000-0000-00005C020000}"/>
    <cellStyle name="Normal 2 15 5 2" xfId="467" xr:uid="{00000000-0005-0000-0000-00005D020000}"/>
    <cellStyle name="Normal 2 15 5 3" xfId="468" xr:uid="{00000000-0005-0000-0000-00005E020000}"/>
    <cellStyle name="Normal 2 15 5 4" xfId="2659" xr:uid="{00000000-0005-0000-0000-00005F020000}"/>
    <cellStyle name="Normal 2 15 6" xfId="469" xr:uid="{00000000-0005-0000-0000-000060020000}"/>
    <cellStyle name="Normal 2 15 7" xfId="470" xr:uid="{00000000-0005-0000-0000-000061020000}"/>
    <cellStyle name="Normal 2 16" xfId="471" xr:uid="{00000000-0005-0000-0000-000062020000}"/>
    <cellStyle name="Normal 2 16 2" xfId="472" xr:uid="{00000000-0005-0000-0000-000063020000}"/>
    <cellStyle name="Normal 2 16 2 2" xfId="473" xr:uid="{00000000-0005-0000-0000-000064020000}"/>
    <cellStyle name="Normal 2 16 2 3" xfId="474" xr:uid="{00000000-0005-0000-0000-000065020000}"/>
    <cellStyle name="Normal 2 16 2 4" xfId="2660" xr:uid="{00000000-0005-0000-0000-000066020000}"/>
    <cellStyle name="Normal 2 16 3" xfId="475" xr:uid="{00000000-0005-0000-0000-000067020000}"/>
    <cellStyle name="Normal 2 16 3 2" xfId="476" xr:uid="{00000000-0005-0000-0000-000068020000}"/>
    <cellStyle name="Normal 2 16 3 3" xfId="477" xr:uid="{00000000-0005-0000-0000-000069020000}"/>
    <cellStyle name="Normal 2 16 3 4" xfId="2661" xr:uid="{00000000-0005-0000-0000-00006A020000}"/>
    <cellStyle name="Normal 2 16 4" xfId="478" xr:uid="{00000000-0005-0000-0000-00006B020000}"/>
    <cellStyle name="Normal 2 16 4 2" xfId="479" xr:uid="{00000000-0005-0000-0000-00006C020000}"/>
    <cellStyle name="Normal 2 16 4 3" xfId="480" xr:uid="{00000000-0005-0000-0000-00006D020000}"/>
    <cellStyle name="Normal 2 16 4 4" xfId="2662" xr:uid="{00000000-0005-0000-0000-00006E020000}"/>
    <cellStyle name="Normal 2 16 5" xfId="481" xr:uid="{00000000-0005-0000-0000-00006F020000}"/>
    <cellStyle name="Normal 2 16 5 2" xfId="482" xr:uid="{00000000-0005-0000-0000-000070020000}"/>
    <cellStyle name="Normal 2 16 5 3" xfId="483" xr:uid="{00000000-0005-0000-0000-000071020000}"/>
    <cellStyle name="Normal 2 16 5 4" xfId="2663" xr:uid="{00000000-0005-0000-0000-000072020000}"/>
    <cellStyle name="Normal 2 16 6" xfId="484" xr:uid="{00000000-0005-0000-0000-000073020000}"/>
    <cellStyle name="Normal 2 16 7" xfId="485" xr:uid="{00000000-0005-0000-0000-000074020000}"/>
    <cellStyle name="Normal 2 17" xfId="486" xr:uid="{00000000-0005-0000-0000-000075020000}"/>
    <cellStyle name="Normal 2 17 2" xfId="487" xr:uid="{00000000-0005-0000-0000-000076020000}"/>
    <cellStyle name="Normal 2 17 2 2" xfId="488" xr:uid="{00000000-0005-0000-0000-000077020000}"/>
    <cellStyle name="Normal 2 17 2 3" xfId="489" xr:uid="{00000000-0005-0000-0000-000078020000}"/>
    <cellStyle name="Normal 2 17 2 4" xfId="2664" xr:uid="{00000000-0005-0000-0000-000079020000}"/>
    <cellStyle name="Normal 2 17 3" xfId="490" xr:uid="{00000000-0005-0000-0000-00007A020000}"/>
    <cellStyle name="Normal 2 17 3 2" xfId="491" xr:uid="{00000000-0005-0000-0000-00007B020000}"/>
    <cellStyle name="Normal 2 17 3 3" xfId="492" xr:uid="{00000000-0005-0000-0000-00007C020000}"/>
    <cellStyle name="Normal 2 17 3 4" xfId="2665" xr:uid="{00000000-0005-0000-0000-00007D020000}"/>
    <cellStyle name="Normal 2 17 4" xfId="493" xr:uid="{00000000-0005-0000-0000-00007E020000}"/>
    <cellStyle name="Normal 2 17 4 2" xfId="494" xr:uid="{00000000-0005-0000-0000-00007F020000}"/>
    <cellStyle name="Normal 2 17 4 3" xfId="495" xr:uid="{00000000-0005-0000-0000-000080020000}"/>
    <cellStyle name="Normal 2 17 4 4" xfId="2666" xr:uid="{00000000-0005-0000-0000-000081020000}"/>
    <cellStyle name="Normal 2 17 5" xfId="496" xr:uid="{00000000-0005-0000-0000-000082020000}"/>
    <cellStyle name="Normal 2 17 5 2" xfId="497" xr:uid="{00000000-0005-0000-0000-000083020000}"/>
    <cellStyle name="Normal 2 17 5 3" xfId="498" xr:uid="{00000000-0005-0000-0000-000084020000}"/>
    <cellStyle name="Normal 2 17 5 4" xfId="2667" xr:uid="{00000000-0005-0000-0000-000085020000}"/>
    <cellStyle name="Normal 2 17 6" xfId="499" xr:uid="{00000000-0005-0000-0000-000086020000}"/>
    <cellStyle name="Normal 2 17 7" xfId="500" xr:uid="{00000000-0005-0000-0000-000087020000}"/>
    <cellStyle name="Normal 2 18" xfId="501" xr:uid="{00000000-0005-0000-0000-000088020000}"/>
    <cellStyle name="Normal 2 18 2" xfId="502" xr:uid="{00000000-0005-0000-0000-000089020000}"/>
    <cellStyle name="Normal 2 18 3" xfId="503" xr:uid="{00000000-0005-0000-0000-00008A020000}"/>
    <cellStyle name="Normal 2 19" xfId="504" xr:uid="{00000000-0005-0000-0000-00008B020000}"/>
    <cellStyle name="Normal 2 19 2" xfId="505" xr:uid="{00000000-0005-0000-0000-00008C020000}"/>
    <cellStyle name="Normal 2 19 3" xfId="506" xr:uid="{00000000-0005-0000-0000-00008D020000}"/>
    <cellStyle name="Normal 2 2" xfId="507" xr:uid="{00000000-0005-0000-0000-00008E020000}"/>
    <cellStyle name="Normal 2 2 10" xfId="2552" xr:uid="{00000000-0005-0000-0000-00008F020000}"/>
    <cellStyle name="Normal 2 2 2" xfId="508" xr:uid="{00000000-0005-0000-0000-000090020000}"/>
    <cellStyle name="Normal 2 2 2 2" xfId="509" xr:uid="{00000000-0005-0000-0000-000091020000}"/>
    <cellStyle name="Normal 2 2 2 3" xfId="510" xr:uid="{00000000-0005-0000-0000-000092020000}"/>
    <cellStyle name="Normal 2 2 3" xfId="511" xr:uid="{00000000-0005-0000-0000-000093020000}"/>
    <cellStyle name="Normal 2 2 3 2" xfId="512" xr:uid="{00000000-0005-0000-0000-000094020000}"/>
    <cellStyle name="Normal 2 2 3 3" xfId="513" xr:uid="{00000000-0005-0000-0000-000095020000}"/>
    <cellStyle name="Normal 2 2 4" xfId="514" xr:uid="{00000000-0005-0000-0000-000096020000}"/>
    <cellStyle name="Normal 2 2 4 2" xfId="515" xr:uid="{00000000-0005-0000-0000-000097020000}"/>
    <cellStyle name="Normal 2 2 4 3" xfId="516" xr:uid="{00000000-0005-0000-0000-000098020000}"/>
    <cellStyle name="Normal 2 2 5" xfId="517" xr:uid="{00000000-0005-0000-0000-000099020000}"/>
    <cellStyle name="Normal 2 2 5 2" xfId="518" xr:uid="{00000000-0005-0000-0000-00009A020000}"/>
    <cellStyle name="Normal 2 2 5 3" xfId="519" xr:uid="{00000000-0005-0000-0000-00009B020000}"/>
    <cellStyle name="Normal 2 2 6" xfId="520" xr:uid="{00000000-0005-0000-0000-00009C020000}"/>
    <cellStyle name="Normal 2 2 6 2" xfId="2669" xr:uid="{00000000-0005-0000-0000-00009D020000}"/>
    <cellStyle name="Normal 2 2 7" xfId="521" xr:uid="{00000000-0005-0000-0000-00009E020000}"/>
    <cellStyle name="Normal 2 2 7 2" xfId="2670" xr:uid="{00000000-0005-0000-0000-00009F020000}"/>
    <cellStyle name="Normal 2 2 8" xfId="3123" xr:uid="{00000000-0005-0000-0000-0000A0020000}"/>
    <cellStyle name="Normal 2 2 9" xfId="2668" xr:uid="{00000000-0005-0000-0000-0000A1020000}"/>
    <cellStyle name="Normal 2 20" xfId="522" xr:uid="{00000000-0005-0000-0000-0000A2020000}"/>
    <cellStyle name="Normal 2 20 2" xfId="523" xr:uid="{00000000-0005-0000-0000-0000A3020000}"/>
    <cellStyle name="Normal 2 20 3" xfId="524" xr:uid="{00000000-0005-0000-0000-0000A4020000}"/>
    <cellStyle name="Normal 2 21" xfId="525" xr:uid="{00000000-0005-0000-0000-0000A5020000}"/>
    <cellStyle name="Normal 2 21 2" xfId="526" xr:uid="{00000000-0005-0000-0000-0000A6020000}"/>
    <cellStyle name="Normal 2 21 3" xfId="527" xr:uid="{00000000-0005-0000-0000-0000A7020000}"/>
    <cellStyle name="Normal 2 21 4" xfId="2671" xr:uid="{00000000-0005-0000-0000-0000A8020000}"/>
    <cellStyle name="Normal 2 22" xfId="528" xr:uid="{00000000-0005-0000-0000-0000A9020000}"/>
    <cellStyle name="Normal 2 22 2" xfId="529" xr:uid="{00000000-0005-0000-0000-0000AA020000}"/>
    <cellStyle name="Normal 2 22 3" xfId="530" xr:uid="{00000000-0005-0000-0000-0000AB020000}"/>
    <cellStyle name="Normal 2 22 4" xfId="2672" xr:uid="{00000000-0005-0000-0000-0000AC020000}"/>
    <cellStyle name="Normal 2 23" xfId="531" xr:uid="{00000000-0005-0000-0000-0000AD020000}"/>
    <cellStyle name="Normal 2 23 2" xfId="532" xr:uid="{00000000-0005-0000-0000-0000AE020000}"/>
    <cellStyle name="Normal 2 23 3" xfId="533" xr:uid="{00000000-0005-0000-0000-0000AF020000}"/>
    <cellStyle name="Normal 2 23 4" xfId="2673" xr:uid="{00000000-0005-0000-0000-0000B0020000}"/>
    <cellStyle name="Normal 2 24" xfId="534" xr:uid="{00000000-0005-0000-0000-0000B1020000}"/>
    <cellStyle name="Normal 2 24 2" xfId="535" xr:uid="{00000000-0005-0000-0000-0000B2020000}"/>
    <cellStyle name="Normal 2 24 3" xfId="536" xr:uid="{00000000-0005-0000-0000-0000B3020000}"/>
    <cellStyle name="Normal 2 24 4" xfId="2674" xr:uid="{00000000-0005-0000-0000-0000B4020000}"/>
    <cellStyle name="Normal 2 25" xfId="537" xr:uid="{00000000-0005-0000-0000-0000B5020000}"/>
    <cellStyle name="Normal 2 26" xfId="538" xr:uid="{00000000-0005-0000-0000-0000B6020000}"/>
    <cellStyle name="Normal 2 27" xfId="2554" xr:uid="{00000000-0005-0000-0000-0000B7020000}"/>
    <cellStyle name="Normal 2 28" xfId="2553" xr:uid="{00000000-0005-0000-0000-0000B8020000}"/>
    <cellStyle name="Normal 2 29" xfId="3129" xr:uid="{00000000-0005-0000-0000-0000B9020000}"/>
    <cellStyle name="Normal 2 3" xfId="539" xr:uid="{00000000-0005-0000-0000-0000BA020000}"/>
    <cellStyle name="Normal 2 3 10" xfId="540" xr:uid="{00000000-0005-0000-0000-0000BB020000}"/>
    <cellStyle name="Normal 2 3 10 2" xfId="2676" xr:uid="{00000000-0005-0000-0000-0000BC020000}"/>
    <cellStyle name="Normal 2 3 11" xfId="2675" xr:uid="{00000000-0005-0000-0000-0000BD020000}"/>
    <cellStyle name="Normal 2 3 2" xfId="541" xr:uid="{00000000-0005-0000-0000-0000BE020000}"/>
    <cellStyle name="Normal 2 3 2 10" xfId="542" xr:uid="{00000000-0005-0000-0000-0000BF020000}"/>
    <cellStyle name="Normal 2 3 2 11" xfId="2677" xr:uid="{00000000-0005-0000-0000-0000C0020000}"/>
    <cellStyle name="Normal 2 3 2 2" xfId="543" xr:uid="{00000000-0005-0000-0000-0000C1020000}"/>
    <cellStyle name="Normal 2 3 2 2 2" xfId="544" xr:uid="{00000000-0005-0000-0000-0000C2020000}"/>
    <cellStyle name="Normal 2 3 2 2 3" xfId="545" xr:uid="{00000000-0005-0000-0000-0000C3020000}"/>
    <cellStyle name="Normal 2 3 2 3" xfId="546" xr:uid="{00000000-0005-0000-0000-0000C4020000}"/>
    <cellStyle name="Normal 2 3 2 3 2" xfId="547" xr:uid="{00000000-0005-0000-0000-0000C5020000}"/>
    <cellStyle name="Normal 2 3 2 3 3" xfId="548" xr:uid="{00000000-0005-0000-0000-0000C6020000}"/>
    <cellStyle name="Normal 2 3 2 4" xfId="549" xr:uid="{00000000-0005-0000-0000-0000C7020000}"/>
    <cellStyle name="Normal 2 3 2 4 2" xfId="550" xr:uid="{00000000-0005-0000-0000-0000C8020000}"/>
    <cellStyle name="Normal 2 3 2 4 3" xfId="551" xr:uid="{00000000-0005-0000-0000-0000C9020000}"/>
    <cellStyle name="Normal 2 3 2 5" xfId="552" xr:uid="{00000000-0005-0000-0000-0000CA020000}"/>
    <cellStyle name="Normal 2 3 2 5 2" xfId="553" xr:uid="{00000000-0005-0000-0000-0000CB020000}"/>
    <cellStyle name="Normal 2 3 2 5 3" xfId="554" xr:uid="{00000000-0005-0000-0000-0000CC020000}"/>
    <cellStyle name="Normal 2 3 2 5 4" xfId="2678" xr:uid="{00000000-0005-0000-0000-0000CD020000}"/>
    <cellStyle name="Normal 2 3 2 6" xfId="555" xr:uid="{00000000-0005-0000-0000-0000CE020000}"/>
    <cellStyle name="Normal 2 3 2 6 2" xfId="556" xr:uid="{00000000-0005-0000-0000-0000CF020000}"/>
    <cellStyle name="Normal 2 3 2 6 3" xfId="557" xr:uid="{00000000-0005-0000-0000-0000D0020000}"/>
    <cellStyle name="Normal 2 3 2 6 4" xfId="2679" xr:uid="{00000000-0005-0000-0000-0000D1020000}"/>
    <cellStyle name="Normal 2 3 2 7" xfId="558" xr:uid="{00000000-0005-0000-0000-0000D2020000}"/>
    <cellStyle name="Normal 2 3 2 7 2" xfId="559" xr:uid="{00000000-0005-0000-0000-0000D3020000}"/>
    <cellStyle name="Normal 2 3 2 7 3" xfId="560" xr:uid="{00000000-0005-0000-0000-0000D4020000}"/>
    <cellStyle name="Normal 2 3 2 7 4" xfId="2680" xr:uid="{00000000-0005-0000-0000-0000D5020000}"/>
    <cellStyle name="Normal 2 3 2 8" xfId="561" xr:uid="{00000000-0005-0000-0000-0000D6020000}"/>
    <cellStyle name="Normal 2 3 2 8 2" xfId="562" xr:uid="{00000000-0005-0000-0000-0000D7020000}"/>
    <cellStyle name="Normal 2 3 2 8 3" xfId="563" xr:uid="{00000000-0005-0000-0000-0000D8020000}"/>
    <cellStyle name="Normal 2 3 2 8 4" xfId="2681" xr:uid="{00000000-0005-0000-0000-0000D9020000}"/>
    <cellStyle name="Normal 2 3 2 9" xfId="564" xr:uid="{00000000-0005-0000-0000-0000DA020000}"/>
    <cellStyle name="Normal 2 3 3" xfId="565" xr:uid="{00000000-0005-0000-0000-0000DB020000}"/>
    <cellStyle name="Normal 2 3 3 2" xfId="566" xr:uid="{00000000-0005-0000-0000-0000DC020000}"/>
    <cellStyle name="Normal 2 3 3 3" xfId="567" xr:uid="{00000000-0005-0000-0000-0000DD020000}"/>
    <cellStyle name="Normal 2 3 3 4" xfId="2682" xr:uid="{00000000-0005-0000-0000-0000DE020000}"/>
    <cellStyle name="Normal 2 3 4" xfId="568" xr:uid="{00000000-0005-0000-0000-0000DF020000}"/>
    <cellStyle name="Normal 2 3 4 2" xfId="569" xr:uid="{00000000-0005-0000-0000-0000E0020000}"/>
    <cellStyle name="Normal 2 3 4 3" xfId="570" xr:uid="{00000000-0005-0000-0000-0000E1020000}"/>
    <cellStyle name="Normal 2 3 4 4" xfId="2683" xr:uid="{00000000-0005-0000-0000-0000E2020000}"/>
    <cellStyle name="Normal 2 3 5" xfId="571" xr:uid="{00000000-0005-0000-0000-0000E3020000}"/>
    <cellStyle name="Normal 2 3 5 2" xfId="572" xr:uid="{00000000-0005-0000-0000-0000E4020000}"/>
    <cellStyle name="Normal 2 3 5 3" xfId="573" xr:uid="{00000000-0005-0000-0000-0000E5020000}"/>
    <cellStyle name="Normal 2 3 6" xfId="574" xr:uid="{00000000-0005-0000-0000-0000E6020000}"/>
    <cellStyle name="Normal 2 3 6 2" xfId="575" xr:uid="{00000000-0005-0000-0000-0000E7020000}"/>
    <cellStyle name="Normal 2 3 6 3" xfId="576" xr:uid="{00000000-0005-0000-0000-0000E8020000}"/>
    <cellStyle name="Normal 2 3 7" xfId="577" xr:uid="{00000000-0005-0000-0000-0000E9020000}"/>
    <cellStyle name="Normal 2 3 7 2" xfId="578" xr:uid="{00000000-0005-0000-0000-0000EA020000}"/>
    <cellStyle name="Normal 2 3 7 3" xfId="579" xr:uid="{00000000-0005-0000-0000-0000EB020000}"/>
    <cellStyle name="Normal 2 3 8" xfId="580" xr:uid="{00000000-0005-0000-0000-0000EC020000}"/>
    <cellStyle name="Normal 2 3 8 2" xfId="581" xr:uid="{00000000-0005-0000-0000-0000ED020000}"/>
    <cellStyle name="Normal 2 3 8 3" xfId="582" xr:uid="{00000000-0005-0000-0000-0000EE020000}"/>
    <cellStyle name="Normal 2 3 9" xfId="583" xr:uid="{00000000-0005-0000-0000-0000EF020000}"/>
    <cellStyle name="Normal 2 3 9 2" xfId="2684" xr:uid="{00000000-0005-0000-0000-0000F0020000}"/>
    <cellStyle name="Normal 2 30" xfId="3132" xr:uid="{00000000-0005-0000-0000-0000F1020000}"/>
    <cellStyle name="Normal 2 4" xfId="584" xr:uid="{00000000-0005-0000-0000-0000F2020000}"/>
    <cellStyle name="Normal 2 4 10" xfId="585" xr:uid="{00000000-0005-0000-0000-0000F3020000}"/>
    <cellStyle name="Normal 2 4 11" xfId="2685" xr:uid="{00000000-0005-0000-0000-0000F4020000}"/>
    <cellStyle name="Normal 2 4 2" xfId="586" xr:uid="{00000000-0005-0000-0000-0000F5020000}"/>
    <cellStyle name="Normal 2 4 2 2" xfId="587" xr:uid="{00000000-0005-0000-0000-0000F6020000}"/>
    <cellStyle name="Normal 2 4 2 3" xfId="588" xr:uid="{00000000-0005-0000-0000-0000F7020000}"/>
    <cellStyle name="Normal 2 4 3" xfId="589" xr:uid="{00000000-0005-0000-0000-0000F8020000}"/>
    <cellStyle name="Normal 2 4 3 2" xfId="590" xr:uid="{00000000-0005-0000-0000-0000F9020000}"/>
    <cellStyle name="Normal 2 4 3 3" xfId="591" xr:uid="{00000000-0005-0000-0000-0000FA020000}"/>
    <cellStyle name="Normal 2 4 4" xfId="592" xr:uid="{00000000-0005-0000-0000-0000FB020000}"/>
    <cellStyle name="Normal 2 4 4 2" xfId="593" xr:uid="{00000000-0005-0000-0000-0000FC020000}"/>
    <cellStyle name="Normal 2 4 4 3" xfId="594" xr:uid="{00000000-0005-0000-0000-0000FD020000}"/>
    <cellStyle name="Normal 2 4 5" xfId="595" xr:uid="{00000000-0005-0000-0000-0000FE020000}"/>
    <cellStyle name="Normal 2 4 5 2" xfId="596" xr:uid="{00000000-0005-0000-0000-0000FF020000}"/>
    <cellStyle name="Normal 2 4 5 3" xfId="597" xr:uid="{00000000-0005-0000-0000-000000030000}"/>
    <cellStyle name="Normal 2 4 5 4" xfId="2686" xr:uid="{00000000-0005-0000-0000-000001030000}"/>
    <cellStyle name="Normal 2 4 6" xfId="598" xr:uid="{00000000-0005-0000-0000-000002030000}"/>
    <cellStyle name="Normal 2 4 6 2" xfId="599" xr:uid="{00000000-0005-0000-0000-000003030000}"/>
    <cellStyle name="Normal 2 4 6 3" xfId="600" xr:uid="{00000000-0005-0000-0000-000004030000}"/>
    <cellStyle name="Normal 2 4 6 4" xfId="2687" xr:uid="{00000000-0005-0000-0000-000005030000}"/>
    <cellStyle name="Normal 2 4 7" xfId="601" xr:uid="{00000000-0005-0000-0000-000006030000}"/>
    <cellStyle name="Normal 2 4 7 2" xfId="602" xr:uid="{00000000-0005-0000-0000-000007030000}"/>
    <cellStyle name="Normal 2 4 7 3" xfId="603" xr:uid="{00000000-0005-0000-0000-000008030000}"/>
    <cellStyle name="Normal 2 4 7 4" xfId="2688" xr:uid="{00000000-0005-0000-0000-000009030000}"/>
    <cellStyle name="Normal 2 4 8" xfId="604" xr:uid="{00000000-0005-0000-0000-00000A030000}"/>
    <cellStyle name="Normal 2 4 8 2" xfId="605" xr:uid="{00000000-0005-0000-0000-00000B030000}"/>
    <cellStyle name="Normal 2 4 8 3" xfId="606" xr:uid="{00000000-0005-0000-0000-00000C030000}"/>
    <cellStyle name="Normal 2 4 8 4" xfId="2689" xr:uid="{00000000-0005-0000-0000-00000D030000}"/>
    <cellStyle name="Normal 2 4 9" xfId="607" xr:uid="{00000000-0005-0000-0000-00000E030000}"/>
    <cellStyle name="Normal 2 5" xfId="608" xr:uid="{00000000-0005-0000-0000-00000F030000}"/>
    <cellStyle name="Normal 2 5 2" xfId="609" xr:uid="{00000000-0005-0000-0000-000010030000}"/>
    <cellStyle name="Normal 2 5 2 2" xfId="610" xr:uid="{00000000-0005-0000-0000-000011030000}"/>
    <cellStyle name="Normal 2 5 2 3" xfId="611" xr:uid="{00000000-0005-0000-0000-000012030000}"/>
    <cellStyle name="Normal 2 5 2 4" xfId="2690" xr:uid="{00000000-0005-0000-0000-000013030000}"/>
    <cellStyle name="Normal 2 5 3" xfId="612" xr:uid="{00000000-0005-0000-0000-000014030000}"/>
    <cellStyle name="Normal 2 5 3 2" xfId="613" xr:uid="{00000000-0005-0000-0000-000015030000}"/>
    <cellStyle name="Normal 2 5 3 3" xfId="614" xr:uid="{00000000-0005-0000-0000-000016030000}"/>
    <cellStyle name="Normal 2 5 3 4" xfId="2691" xr:uid="{00000000-0005-0000-0000-000017030000}"/>
    <cellStyle name="Normal 2 5 4" xfId="615" xr:uid="{00000000-0005-0000-0000-000018030000}"/>
    <cellStyle name="Normal 2 5 4 2" xfId="616" xr:uid="{00000000-0005-0000-0000-000019030000}"/>
    <cellStyle name="Normal 2 5 4 3" xfId="617" xr:uid="{00000000-0005-0000-0000-00001A030000}"/>
    <cellStyle name="Normal 2 5 4 4" xfId="2692" xr:uid="{00000000-0005-0000-0000-00001B030000}"/>
    <cellStyle name="Normal 2 5 5" xfId="618" xr:uid="{00000000-0005-0000-0000-00001C030000}"/>
    <cellStyle name="Normal 2 5 5 2" xfId="619" xr:uid="{00000000-0005-0000-0000-00001D030000}"/>
    <cellStyle name="Normal 2 5 5 3" xfId="620" xr:uid="{00000000-0005-0000-0000-00001E030000}"/>
    <cellStyle name="Normal 2 5 5 4" xfId="2693" xr:uid="{00000000-0005-0000-0000-00001F030000}"/>
    <cellStyle name="Normal 2 5 6" xfId="621" xr:uid="{00000000-0005-0000-0000-000020030000}"/>
    <cellStyle name="Normal 2 5 7" xfId="622" xr:uid="{00000000-0005-0000-0000-000021030000}"/>
    <cellStyle name="Normal 2 6" xfId="623" xr:uid="{00000000-0005-0000-0000-000022030000}"/>
    <cellStyle name="Normal 2 6 2" xfId="624" xr:uid="{00000000-0005-0000-0000-000023030000}"/>
    <cellStyle name="Normal 2 6 2 2" xfId="625" xr:uid="{00000000-0005-0000-0000-000024030000}"/>
    <cellStyle name="Normal 2 6 2 3" xfId="626" xr:uid="{00000000-0005-0000-0000-000025030000}"/>
    <cellStyle name="Normal 2 6 2 4" xfId="2694" xr:uid="{00000000-0005-0000-0000-000026030000}"/>
    <cellStyle name="Normal 2 6 3" xfId="627" xr:uid="{00000000-0005-0000-0000-000027030000}"/>
    <cellStyle name="Normal 2 6 3 2" xfId="628" xr:uid="{00000000-0005-0000-0000-000028030000}"/>
    <cellStyle name="Normal 2 6 3 3" xfId="629" xr:uid="{00000000-0005-0000-0000-000029030000}"/>
    <cellStyle name="Normal 2 6 3 4" xfId="2695" xr:uid="{00000000-0005-0000-0000-00002A030000}"/>
    <cellStyle name="Normal 2 6 4" xfId="630" xr:uid="{00000000-0005-0000-0000-00002B030000}"/>
    <cellStyle name="Normal 2 6 4 2" xfId="631" xr:uid="{00000000-0005-0000-0000-00002C030000}"/>
    <cellStyle name="Normal 2 6 4 3" xfId="632" xr:uid="{00000000-0005-0000-0000-00002D030000}"/>
    <cellStyle name="Normal 2 6 4 4" xfId="2696" xr:uid="{00000000-0005-0000-0000-00002E030000}"/>
    <cellStyle name="Normal 2 6 5" xfId="633" xr:uid="{00000000-0005-0000-0000-00002F030000}"/>
    <cellStyle name="Normal 2 6 5 2" xfId="634" xr:uid="{00000000-0005-0000-0000-000030030000}"/>
    <cellStyle name="Normal 2 6 5 3" xfId="635" xr:uid="{00000000-0005-0000-0000-000031030000}"/>
    <cellStyle name="Normal 2 6 5 4" xfId="2697" xr:uid="{00000000-0005-0000-0000-000032030000}"/>
    <cellStyle name="Normal 2 6 6" xfId="636" xr:uid="{00000000-0005-0000-0000-000033030000}"/>
    <cellStyle name="Normal 2 6 7" xfId="637" xr:uid="{00000000-0005-0000-0000-000034030000}"/>
    <cellStyle name="Normal 2 7" xfId="638" xr:uid="{00000000-0005-0000-0000-000035030000}"/>
    <cellStyle name="Normal 2 7 2" xfId="639" xr:uid="{00000000-0005-0000-0000-000036030000}"/>
    <cellStyle name="Normal 2 7 2 2" xfId="640" xr:uid="{00000000-0005-0000-0000-000037030000}"/>
    <cellStyle name="Normal 2 7 2 3" xfId="641" xr:uid="{00000000-0005-0000-0000-000038030000}"/>
    <cellStyle name="Normal 2 7 2 4" xfId="2698" xr:uid="{00000000-0005-0000-0000-000039030000}"/>
    <cellStyle name="Normal 2 7 3" xfId="642" xr:uid="{00000000-0005-0000-0000-00003A030000}"/>
    <cellStyle name="Normal 2 7 3 2" xfId="643" xr:uid="{00000000-0005-0000-0000-00003B030000}"/>
    <cellStyle name="Normal 2 7 3 3" xfId="644" xr:uid="{00000000-0005-0000-0000-00003C030000}"/>
    <cellStyle name="Normal 2 7 3 4" xfId="2699" xr:uid="{00000000-0005-0000-0000-00003D030000}"/>
    <cellStyle name="Normal 2 7 4" xfId="645" xr:uid="{00000000-0005-0000-0000-00003E030000}"/>
    <cellStyle name="Normal 2 7 4 2" xfId="646" xr:uid="{00000000-0005-0000-0000-00003F030000}"/>
    <cellStyle name="Normal 2 7 4 3" xfId="647" xr:uid="{00000000-0005-0000-0000-000040030000}"/>
    <cellStyle name="Normal 2 7 4 4" xfId="2700" xr:uid="{00000000-0005-0000-0000-000041030000}"/>
    <cellStyle name="Normal 2 7 5" xfId="648" xr:uid="{00000000-0005-0000-0000-000042030000}"/>
    <cellStyle name="Normal 2 7 5 2" xfId="649" xr:uid="{00000000-0005-0000-0000-000043030000}"/>
    <cellStyle name="Normal 2 7 5 3" xfId="650" xr:uid="{00000000-0005-0000-0000-000044030000}"/>
    <cellStyle name="Normal 2 7 5 4" xfId="2701" xr:uid="{00000000-0005-0000-0000-000045030000}"/>
    <cellStyle name="Normal 2 7 6" xfId="651" xr:uid="{00000000-0005-0000-0000-000046030000}"/>
    <cellStyle name="Normal 2 7 7" xfId="652" xr:uid="{00000000-0005-0000-0000-000047030000}"/>
    <cellStyle name="Normal 2 8" xfId="653" xr:uid="{00000000-0005-0000-0000-000048030000}"/>
    <cellStyle name="Normal 2 8 2" xfId="654" xr:uid="{00000000-0005-0000-0000-000049030000}"/>
    <cellStyle name="Normal 2 8 2 2" xfId="655" xr:uid="{00000000-0005-0000-0000-00004A030000}"/>
    <cellStyle name="Normal 2 8 2 3" xfId="656" xr:uid="{00000000-0005-0000-0000-00004B030000}"/>
    <cellStyle name="Normal 2 8 2 4" xfId="2702" xr:uid="{00000000-0005-0000-0000-00004C030000}"/>
    <cellStyle name="Normal 2 8 3" xfId="657" xr:uid="{00000000-0005-0000-0000-00004D030000}"/>
    <cellStyle name="Normal 2 8 3 2" xfId="658" xr:uid="{00000000-0005-0000-0000-00004E030000}"/>
    <cellStyle name="Normal 2 8 3 3" xfId="659" xr:uid="{00000000-0005-0000-0000-00004F030000}"/>
    <cellStyle name="Normal 2 8 3 4" xfId="2703" xr:uid="{00000000-0005-0000-0000-000050030000}"/>
    <cellStyle name="Normal 2 8 4" xfId="660" xr:uid="{00000000-0005-0000-0000-000051030000}"/>
    <cellStyle name="Normal 2 8 4 2" xfId="661" xr:uid="{00000000-0005-0000-0000-000052030000}"/>
    <cellStyle name="Normal 2 8 4 3" xfId="662" xr:uid="{00000000-0005-0000-0000-000053030000}"/>
    <cellStyle name="Normal 2 8 4 4" xfId="2704" xr:uid="{00000000-0005-0000-0000-000054030000}"/>
    <cellStyle name="Normal 2 8 5" xfId="663" xr:uid="{00000000-0005-0000-0000-000055030000}"/>
    <cellStyle name="Normal 2 8 5 2" xfId="664" xr:uid="{00000000-0005-0000-0000-000056030000}"/>
    <cellStyle name="Normal 2 8 5 3" xfId="665" xr:uid="{00000000-0005-0000-0000-000057030000}"/>
    <cellStyle name="Normal 2 8 5 4" xfId="2705" xr:uid="{00000000-0005-0000-0000-000058030000}"/>
    <cellStyle name="Normal 2 8 6" xfId="666" xr:uid="{00000000-0005-0000-0000-000059030000}"/>
    <cellStyle name="Normal 2 8 7" xfId="667" xr:uid="{00000000-0005-0000-0000-00005A030000}"/>
    <cellStyle name="Normal 2 9" xfId="668" xr:uid="{00000000-0005-0000-0000-00005B030000}"/>
    <cellStyle name="Normal 2 9 2" xfId="669" xr:uid="{00000000-0005-0000-0000-00005C030000}"/>
    <cellStyle name="Normal 2 9 2 2" xfId="670" xr:uid="{00000000-0005-0000-0000-00005D030000}"/>
    <cellStyle name="Normal 2 9 2 3" xfId="671" xr:uid="{00000000-0005-0000-0000-00005E030000}"/>
    <cellStyle name="Normal 2 9 2 4" xfId="2706" xr:uid="{00000000-0005-0000-0000-00005F030000}"/>
    <cellStyle name="Normal 2 9 3" xfId="672" xr:uid="{00000000-0005-0000-0000-000060030000}"/>
    <cellStyle name="Normal 2 9 3 2" xfId="673" xr:uid="{00000000-0005-0000-0000-000061030000}"/>
    <cellStyle name="Normal 2 9 3 3" xfId="674" xr:uid="{00000000-0005-0000-0000-000062030000}"/>
    <cellStyle name="Normal 2 9 3 4" xfId="2707" xr:uid="{00000000-0005-0000-0000-000063030000}"/>
    <cellStyle name="Normal 2 9 4" xfId="675" xr:uid="{00000000-0005-0000-0000-000064030000}"/>
    <cellStyle name="Normal 2 9 4 2" xfId="676" xr:uid="{00000000-0005-0000-0000-000065030000}"/>
    <cellStyle name="Normal 2 9 4 3" xfId="677" xr:uid="{00000000-0005-0000-0000-000066030000}"/>
    <cellStyle name="Normal 2 9 4 4" xfId="2708" xr:uid="{00000000-0005-0000-0000-000067030000}"/>
    <cellStyle name="Normal 2 9 5" xfId="678" xr:uid="{00000000-0005-0000-0000-000068030000}"/>
    <cellStyle name="Normal 2 9 5 2" xfId="679" xr:uid="{00000000-0005-0000-0000-000069030000}"/>
    <cellStyle name="Normal 2 9 5 3" xfId="680" xr:uid="{00000000-0005-0000-0000-00006A030000}"/>
    <cellStyle name="Normal 2 9 5 4" xfId="2709" xr:uid="{00000000-0005-0000-0000-00006B030000}"/>
    <cellStyle name="Normal 2 9 6" xfId="681" xr:uid="{00000000-0005-0000-0000-00006C030000}"/>
    <cellStyle name="Normal 2 9 7" xfId="682" xr:uid="{00000000-0005-0000-0000-00006D030000}"/>
    <cellStyle name="Normal 20" xfId="683" xr:uid="{00000000-0005-0000-0000-00006E030000}"/>
    <cellStyle name="Normal 20 2" xfId="684" xr:uid="{00000000-0005-0000-0000-00006F030000}"/>
    <cellStyle name="Normal 20 2 2" xfId="685" xr:uid="{00000000-0005-0000-0000-000070030000}"/>
    <cellStyle name="Normal 20 2 2 2" xfId="686" xr:uid="{00000000-0005-0000-0000-000071030000}"/>
    <cellStyle name="Normal 20 2 2 3" xfId="687" xr:uid="{00000000-0005-0000-0000-000072030000}"/>
    <cellStyle name="Normal 20 2 3" xfId="688" xr:uid="{00000000-0005-0000-0000-000073030000}"/>
    <cellStyle name="Normal 20 2 3 2" xfId="689" xr:uid="{00000000-0005-0000-0000-000074030000}"/>
    <cellStyle name="Normal 20 2 3 3" xfId="690" xr:uid="{00000000-0005-0000-0000-000075030000}"/>
    <cellStyle name="Normal 20 2 4" xfId="691" xr:uid="{00000000-0005-0000-0000-000076030000}"/>
    <cellStyle name="Normal 20 2 4 2" xfId="692" xr:uid="{00000000-0005-0000-0000-000077030000}"/>
    <cellStyle name="Normal 20 2 4 3" xfId="693" xr:uid="{00000000-0005-0000-0000-000078030000}"/>
    <cellStyle name="Normal 20 2 5" xfId="694" xr:uid="{00000000-0005-0000-0000-000079030000}"/>
    <cellStyle name="Normal 20 2 5 2" xfId="695" xr:uid="{00000000-0005-0000-0000-00007A030000}"/>
    <cellStyle name="Normal 20 2 5 3" xfId="696" xr:uid="{00000000-0005-0000-0000-00007B030000}"/>
    <cellStyle name="Normal 20 2 6" xfId="697" xr:uid="{00000000-0005-0000-0000-00007C030000}"/>
    <cellStyle name="Normal 20 2 6 2" xfId="2712" xr:uid="{00000000-0005-0000-0000-00007D030000}"/>
    <cellStyle name="Normal 20 2 7" xfId="698" xr:uid="{00000000-0005-0000-0000-00007E030000}"/>
    <cellStyle name="Normal 20 2 7 2" xfId="2713" xr:uid="{00000000-0005-0000-0000-00007F030000}"/>
    <cellStyle name="Normal 20 2 8" xfId="2711" xr:uid="{00000000-0005-0000-0000-000080030000}"/>
    <cellStyle name="Normal 20 3" xfId="699" xr:uid="{00000000-0005-0000-0000-000081030000}"/>
    <cellStyle name="Normal 20 4" xfId="2710" xr:uid="{00000000-0005-0000-0000-000082030000}"/>
    <cellStyle name="Normal 21" xfId="700" xr:uid="{00000000-0005-0000-0000-000083030000}"/>
    <cellStyle name="Normal 21 2" xfId="701" xr:uid="{00000000-0005-0000-0000-000084030000}"/>
    <cellStyle name="Normal 21 2 2" xfId="702" xr:uid="{00000000-0005-0000-0000-000085030000}"/>
    <cellStyle name="Normal 21 2 2 2" xfId="703" xr:uid="{00000000-0005-0000-0000-000086030000}"/>
    <cellStyle name="Normal 21 2 2 3" xfId="704" xr:uid="{00000000-0005-0000-0000-000087030000}"/>
    <cellStyle name="Normal 21 2 3" xfId="705" xr:uid="{00000000-0005-0000-0000-000088030000}"/>
    <cellStyle name="Normal 21 2 3 2" xfId="706" xr:uid="{00000000-0005-0000-0000-000089030000}"/>
    <cellStyle name="Normal 21 2 3 3" xfId="707" xr:uid="{00000000-0005-0000-0000-00008A030000}"/>
    <cellStyle name="Normal 21 2 4" xfId="708" xr:uid="{00000000-0005-0000-0000-00008B030000}"/>
    <cellStyle name="Normal 21 2 4 2" xfId="709" xr:uid="{00000000-0005-0000-0000-00008C030000}"/>
    <cellStyle name="Normal 21 2 4 3" xfId="710" xr:uid="{00000000-0005-0000-0000-00008D030000}"/>
    <cellStyle name="Normal 21 2 5" xfId="711" xr:uid="{00000000-0005-0000-0000-00008E030000}"/>
    <cellStyle name="Normal 21 2 5 2" xfId="712" xr:uid="{00000000-0005-0000-0000-00008F030000}"/>
    <cellStyle name="Normal 21 2 5 3" xfId="713" xr:uid="{00000000-0005-0000-0000-000090030000}"/>
    <cellStyle name="Normal 21 2 6" xfId="714" xr:uid="{00000000-0005-0000-0000-000091030000}"/>
    <cellStyle name="Normal 21 2 6 2" xfId="2716" xr:uid="{00000000-0005-0000-0000-000092030000}"/>
    <cellStyle name="Normal 21 2 7" xfId="715" xr:uid="{00000000-0005-0000-0000-000093030000}"/>
    <cellStyle name="Normal 21 2 7 2" xfId="2717" xr:uid="{00000000-0005-0000-0000-000094030000}"/>
    <cellStyle name="Normal 21 2 8" xfId="2715" xr:uid="{00000000-0005-0000-0000-000095030000}"/>
    <cellStyle name="Normal 21 3" xfId="716" xr:uid="{00000000-0005-0000-0000-000096030000}"/>
    <cellStyle name="Normal 21 4" xfId="2714" xr:uid="{00000000-0005-0000-0000-000097030000}"/>
    <cellStyle name="Normal 22" xfId="717" xr:uid="{00000000-0005-0000-0000-000098030000}"/>
    <cellStyle name="Normal 22 2" xfId="718" xr:uid="{00000000-0005-0000-0000-000099030000}"/>
    <cellStyle name="Normal 22 2 2" xfId="719" xr:uid="{00000000-0005-0000-0000-00009A030000}"/>
    <cellStyle name="Normal 22 2 2 2" xfId="720" xr:uid="{00000000-0005-0000-0000-00009B030000}"/>
    <cellStyle name="Normal 22 2 2 3" xfId="721" xr:uid="{00000000-0005-0000-0000-00009C030000}"/>
    <cellStyle name="Normal 22 2 3" xfId="722" xr:uid="{00000000-0005-0000-0000-00009D030000}"/>
    <cellStyle name="Normal 22 2 3 2" xfId="723" xr:uid="{00000000-0005-0000-0000-00009E030000}"/>
    <cellStyle name="Normal 22 2 3 3" xfId="724" xr:uid="{00000000-0005-0000-0000-00009F030000}"/>
    <cellStyle name="Normal 22 2 4" xfId="725" xr:uid="{00000000-0005-0000-0000-0000A0030000}"/>
    <cellStyle name="Normal 22 2 4 2" xfId="726" xr:uid="{00000000-0005-0000-0000-0000A1030000}"/>
    <cellStyle name="Normal 22 2 4 3" xfId="727" xr:uid="{00000000-0005-0000-0000-0000A2030000}"/>
    <cellStyle name="Normal 22 2 5" xfId="728" xr:uid="{00000000-0005-0000-0000-0000A3030000}"/>
    <cellStyle name="Normal 22 2 5 2" xfId="729" xr:uid="{00000000-0005-0000-0000-0000A4030000}"/>
    <cellStyle name="Normal 22 2 5 3" xfId="730" xr:uid="{00000000-0005-0000-0000-0000A5030000}"/>
    <cellStyle name="Normal 22 2 6" xfId="731" xr:uid="{00000000-0005-0000-0000-0000A6030000}"/>
    <cellStyle name="Normal 22 2 6 2" xfId="2720" xr:uid="{00000000-0005-0000-0000-0000A7030000}"/>
    <cellStyle name="Normal 22 2 7" xfId="732" xr:uid="{00000000-0005-0000-0000-0000A8030000}"/>
    <cellStyle name="Normal 22 2 7 2" xfId="2721" xr:uid="{00000000-0005-0000-0000-0000A9030000}"/>
    <cellStyle name="Normal 22 2 8" xfId="2719" xr:uid="{00000000-0005-0000-0000-0000AA030000}"/>
    <cellStyle name="Normal 22 3" xfId="733" xr:uid="{00000000-0005-0000-0000-0000AB030000}"/>
    <cellStyle name="Normal 22 4" xfId="2718" xr:uid="{00000000-0005-0000-0000-0000AC030000}"/>
    <cellStyle name="Normal 23" xfId="734" xr:uid="{00000000-0005-0000-0000-0000AD030000}"/>
    <cellStyle name="Normal 23 2" xfId="735" xr:uid="{00000000-0005-0000-0000-0000AE030000}"/>
    <cellStyle name="Normal 23 2 2" xfId="736" xr:uid="{00000000-0005-0000-0000-0000AF030000}"/>
    <cellStyle name="Normal 23 2 2 2" xfId="737" xr:uid="{00000000-0005-0000-0000-0000B0030000}"/>
    <cellStyle name="Normal 23 2 2 3" xfId="738" xr:uid="{00000000-0005-0000-0000-0000B1030000}"/>
    <cellStyle name="Normal 23 2 3" xfId="739" xr:uid="{00000000-0005-0000-0000-0000B2030000}"/>
    <cellStyle name="Normal 23 2 3 2" xfId="740" xr:uid="{00000000-0005-0000-0000-0000B3030000}"/>
    <cellStyle name="Normal 23 2 3 3" xfId="741" xr:uid="{00000000-0005-0000-0000-0000B4030000}"/>
    <cellStyle name="Normal 23 2 4" xfId="742" xr:uid="{00000000-0005-0000-0000-0000B5030000}"/>
    <cellStyle name="Normal 23 2 4 2" xfId="743" xr:uid="{00000000-0005-0000-0000-0000B6030000}"/>
    <cellStyle name="Normal 23 2 4 3" xfId="744" xr:uid="{00000000-0005-0000-0000-0000B7030000}"/>
    <cellStyle name="Normal 23 2 5" xfId="745" xr:uid="{00000000-0005-0000-0000-0000B8030000}"/>
    <cellStyle name="Normal 23 2 5 2" xfId="746" xr:uid="{00000000-0005-0000-0000-0000B9030000}"/>
    <cellStyle name="Normal 23 2 5 3" xfId="747" xr:uid="{00000000-0005-0000-0000-0000BA030000}"/>
    <cellStyle name="Normal 23 2 6" xfId="748" xr:uid="{00000000-0005-0000-0000-0000BB030000}"/>
    <cellStyle name="Normal 23 2 6 2" xfId="2724" xr:uid="{00000000-0005-0000-0000-0000BC030000}"/>
    <cellStyle name="Normal 23 2 7" xfId="749" xr:uid="{00000000-0005-0000-0000-0000BD030000}"/>
    <cellStyle name="Normal 23 2 7 2" xfId="2725" xr:uid="{00000000-0005-0000-0000-0000BE030000}"/>
    <cellStyle name="Normal 23 2 8" xfId="2723" xr:uid="{00000000-0005-0000-0000-0000BF030000}"/>
    <cellStyle name="Normal 23 3" xfId="750" xr:uid="{00000000-0005-0000-0000-0000C0030000}"/>
    <cellStyle name="Normal 23 3 2" xfId="751" xr:uid="{00000000-0005-0000-0000-0000C1030000}"/>
    <cellStyle name="Normal 23 3 3" xfId="752" xr:uid="{00000000-0005-0000-0000-0000C2030000}"/>
    <cellStyle name="Normal 23 4" xfId="753" xr:uid="{00000000-0005-0000-0000-0000C3030000}"/>
    <cellStyle name="Normal 23 4 2" xfId="754" xr:uid="{00000000-0005-0000-0000-0000C4030000}"/>
    <cellStyle name="Normal 23 4 3" xfId="755" xr:uid="{00000000-0005-0000-0000-0000C5030000}"/>
    <cellStyle name="Normal 23 5" xfId="756" xr:uid="{00000000-0005-0000-0000-0000C6030000}"/>
    <cellStyle name="Normal 23 5 2" xfId="757" xr:uid="{00000000-0005-0000-0000-0000C7030000}"/>
    <cellStyle name="Normal 23 5 3" xfId="758" xr:uid="{00000000-0005-0000-0000-0000C8030000}"/>
    <cellStyle name="Normal 23 6" xfId="759" xr:uid="{00000000-0005-0000-0000-0000C9030000}"/>
    <cellStyle name="Normal 23 6 2" xfId="760" xr:uid="{00000000-0005-0000-0000-0000CA030000}"/>
    <cellStyle name="Normal 23 6 3" xfId="761" xr:uid="{00000000-0005-0000-0000-0000CB030000}"/>
    <cellStyle name="Normal 23 7" xfId="762" xr:uid="{00000000-0005-0000-0000-0000CC030000}"/>
    <cellStyle name="Normal 23 7 2" xfId="2726" xr:uid="{00000000-0005-0000-0000-0000CD030000}"/>
    <cellStyle name="Normal 23 8" xfId="763" xr:uid="{00000000-0005-0000-0000-0000CE030000}"/>
    <cellStyle name="Normal 23 8 2" xfId="2727" xr:uid="{00000000-0005-0000-0000-0000CF030000}"/>
    <cellStyle name="Normal 23 9" xfId="2722" xr:uid="{00000000-0005-0000-0000-0000D0030000}"/>
    <cellStyle name="Normal 24" xfId="764" xr:uid="{00000000-0005-0000-0000-0000D1030000}"/>
    <cellStyle name="Normal 24 2" xfId="765" xr:uid="{00000000-0005-0000-0000-0000D2030000}"/>
    <cellStyle name="Normal 24 2 2" xfId="766" xr:uid="{00000000-0005-0000-0000-0000D3030000}"/>
    <cellStyle name="Normal 24 2 2 2" xfId="767" xr:uid="{00000000-0005-0000-0000-0000D4030000}"/>
    <cellStyle name="Normal 24 2 2 3" xfId="768" xr:uid="{00000000-0005-0000-0000-0000D5030000}"/>
    <cellStyle name="Normal 24 2 3" xfId="769" xr:uid="{00000000-0005-0000-0000-0000D6030000}"/>
    <cellStyle name="Normal 24 2 3 2" xfId="770" xr:uid="{00000000-0005-0000-0000-0000D7030000}"/>
    <cellStyle name="Normal 24 2 3 3" xfId="771" xr:uid="{00000000-0005-0000-0000-0000D8030000}"/>
    <cellStyle name="Normal 24 2 4" xfId="772" xr:uid="{00000000-0005-0000-0000-0000D9030000}"/>
    <cellStyle name="Normal 24 2 4 2" xfId="773" xr:uid="{00000000-0005-0000-0000-0000DA030000}"/>
    <cellStyle name="Normal 24 2 4 3" xfId="774" xr:uid="{00000000-0005-0000-0000-0000DB030000}"/>
    <cellStyle name="Normal 24 2 5" xfId="775" xr:uid="{00000000-0005-0000-0000-0000DC030000}"/>
    <cellStyle name="Normal 24 2 5 2" xfId="776" xr:uid="{00000000-0005-0000-0000-0000DD030000}"/>
    <cellStyle name="Normal 24 2 5 3" xfId="777" xr:uid="{00000000-0005-0000-0000-0000DE030000}"/>
    <cellStyle name="Normal 24 2 6" xfId="778" xr:uid="{00000000-0005-0000-0000-0000DF030000}"/>
    <cellStyle name="Normal 24 2 6 2" xfId="2730" xr:uid="{00000000-0005-0000-0000-0000E0030000}"/>
    <cellStyle name="Normal 24 2 7" xfId="779" xr:uid="{00000000-0005-0000-0000-0000E1030000}"/>
    <cellStyle name="Normal 24 2 7 2" xfId="2731" xr:uid="{00000000-0005-0000-0000-0000E2030000}"/>
    <cellStyle name="Normal 24 2 8" xfId="2729" xr:uid="{00000000-0005-0000-0000-0000E3030000}"/>
    <cellStyle name="Normal 24 3" xfId="780" xr:uid="{00000000-0005-0000-0000-0000E4030000}"/>
    <cellStyle name="Normal 24 4" xfId="2728" xr:uid="{00000000-0005-0000-0000-0000E5030000}"/>
    <cellStyle name="Normal 25" xfId="781" xr:uid="{00000000-0005-0000-0000-0000E6030000}"/>
    <cellStyle name="Normal 25 2" xfId="782" xr:uid="{00000000-0005-0000-0000-0000E7030000}"/>
    <cellStyle name="Normal 25 2 2" xfId="783" xr:uid="{00000000-0005-0000-0000-0000E8030000}"/>
    <cellStyle name="Normal 25 2 2 2" xfId="784" xr:uid="{00000000-0005-0000-0000-0000E9030000}"/>
    <cellStyle name="Normal 25 2 2 3" xfId="785" xr:uid="{00000000-0005-0000-0000-0000EA030000}"/>
    <cellStyle name="Normal 25 2 3" xfId="786" xr:uid="{00000000-0005-0000-0000-0000EB030000}"/>
    <cellStyle name="Normal 25 2 3 2" xfId="787" xr:uid="{00000000-0005-0000-0000-0000EC030000}"/>
    <cellStyle name="Normal 25 2 3 3" xfId="788" xr:uid="{00000000-0005-0000-0000-0000ED030000}"/>
    <cellStyle name="Normal 25 2 4" xfId="789" xr:uid="{00000000-0005-0000-0000-0000EE030000}"/>
    <cellStyle name="Normal 25 2 4 2" xfId="790" xr:uid="{00000000-0005-0000-0000-0000EF030000}"/>
    <cellStyle name="Normal 25 2 4 3" xfId="791" xr:uid="{00000000-0005-0000-0000-0000F0030000}"/>
    <cellStyle name="Normal 25 2 5" xfId="792" xr:uid="{00000000-0005-0000-0000-0000F1030000}"/>
    <cellStyle name="Normal 25 2 5 2" xfId="793" xr:uid="{00000000-0005-0000-0000-0000F2030000}"/>
    <cellStyle name="Normal 25 2 5 3" xfId="794" xr:uid="{00000000-0005-0000-0000-0000F3030000}"/>
    <cellStyle name="Normal 25 2 6" xfId="795" xr:uid="{00000000-0005-0000-0000-0000F4030000}"/>
    <cellStyle name="Normal 25 2 6 2" xfId="2734" xr:uid="{00000000-0005-0000-0000-0000F5030000}"/>
    <cellStyle name="Normal 25 2 7" xfId="796" xr:uid="{00000000-0005-0000-0000-0000F6030000}"/>
    <cellStyle name="Normal 25 2 7 2" xfId="2735" xr:uid="{00000000-0005-0000-0000-0000F7030000}"/>
    <cellStyle name="Normal 25 2 8" xfId="2733" xr:uid="{00000000-0005-0000-0000-0000F8030000}"/>
    <cellStyle name="Normal 25 3" xfId="797" xr:uid="{00000000-0005-0000-0000-0000F9030000}"/>
    <cellStyle name="Normal 25 4" xfId="2732" xr:uid="{00000000-0005-0000-0000-0000FA030000}"/>
    <cellStyle name="Normal 26 2" xfId="798" xr:uid="{00000000-0005-0000-0000-0000FB030000}"/>
    <cellStyle name="Normal 26 2 10" xfId="799" xr:uid="{00000000-0005-0000-0000-0000FC030000}"/>
    <cellStyle name="Normal 26 2 10 2" xfId="2737" xr:uid="{00000000-0005-0000-0000-0000FD030000}"/>
    <cellStyle name="Normal 26 2 11" xfId="2736" xr:uid="{00000000-0005-0000-0000-0000FE030000}"/>
    <cellStyle name="Normal 26 2 2" xfId="800" xr:uid="{00000000-0005-0000-0000-0000FF030000}"/>
    <cellStyle name="Normal 26 2 2 10" xfId="801" xr:uid="{00000000-0005-0000-0000-000000040000}"/>
    <cellStyle name="Normal 26 2 2 10 2" xfId="2739" xr:uid="{00000000-0005-0000-0000-000001040000}"/>
    <cellStyle name="Normal 26 2 2 11" xfId="2738" xr:uid="{00000000-0005-0000-0000-000002040000}"/>
    <cellStyle name="Normal 26 2 2 2" xfId="802" xr:uid="{00000000-0005-0000-0000-000003040000}"/>
    <cellStyle name="Normal 26 2 2 2 2" xfId="803" xr:uid="{00000000-0005-0000-0000-000004040000}"/>
    <cellStyle name="Normal 26 2 2 2 3" xfId="804" xr:uid="{00000000-0005-0000-0000-000005040000}"/>
    <cellStyle name="Normal 26 2 2 2 4" xfId="2740" xr:uid="{00000000-0005-0000-0000-000006040000}"/>
    <cellStyle name="Normal 26 2 2 3" xfId="805" xr:uid="{00000000-0005-0000-0000-000007040000}"/>
    <cellStyle name="Normal 26 2 2 3 2" xfId="806" xr:uid="{00000000-0005-0000-0000-000008040000}"/>
    <cellStyle name="Normal 26 2 2 3 3" xfId="807" xr:uid="{00000000-0005-0000-0000-000009040000}"/>
    <cellStyle name="Normal 26 2 2 3 4" xfId="2741" xr:uid="{00000000-0005-0000-0000-00000A040000}"/>
    <cellStyle name="Normal 26 2 2 4" xfId="808" xr:uid="{00000000-0005-0000-0000-00000B040000}"/>
    <cellStyle name="Normal 26 2 2 4 2" xfId="809" xr:uid="{00000000-0005-0000-0000-00000C040000}"/>
    <cellStyle name="Normal 26 2 2 4 3" xfId="810" xr:uid="{00000000-0005-0000-0000-00000D040000}"/>
    <cellStyle name="Normal 26 2 2 4 4" xfId="2742" xr:uid="{00000000-0005-0000-0000-00000E040000}"/>
    <cellStyle name="Normal 26 2 2 5" xfId="811" xr:uid="{00000000-0005-0000-0000-00000F040000}"/>
    <cellStyle name="Normal 26 2 2 5 2" xfId="812" xr:uid="{00000000-0005-0000-0000-000010040000}"/>
    <cellStyle name="Normal 26 2 2 5 3" xfId="813" xr:uid="{00000000-0005-0000-0000-000011040000}"/>
    <cellStyle name="Normal 26 2 2 6" xfId="814" xr:uid="{00000000-0005-0000-0000-000012040000}"/>
    <cellStyle name="Normal 26 2 2 6 2" xfId="815" xr:uid="{00000000-0005-0000-0000-000013040000}"/>
    <cellStyle name="Normal 26 2 2 6 3" xfId="816" xr:uid="{00000000-0005-0000-0000-000014040000}"/>
    <cellStyle name="Normal 26 2 2 7" xfId="817" xr:uid="{00000000-0005-0000-0000-000015040000}"/>
    <cellStyle name="Normal 26 2 2 7 2" xfId="818" xr:uid="{00000000-0005-0000-0000-000016040000}"/>
    <cellStyle name="Normal 26 2 2 7 3" xfId="819" xr:uid="{00000000-0005-0000-0000-000017040000}"/>
    <cellStyle name="Normal 26 2 2 8" xfId="820" xr:uid="{00000000-0005-0000-0000-000018040000}"/>
    <cellStyle name="Normal 26 2 2 8 2" xfId="821" xr:uid="{00000000-0005-0000-0000-000019040000}"/>
    <cellStyle name="Normal 26 2 2 8 3" xfId="822" xr:uid="{00000000-0005-0000-0000-00001A040000}"/>
    <cellStyle name="Normal 26 2 2 9" xfId="823" xr:uid="{00000000-0005-0000-0000-00001B040000}"/>
    <cellStyle name="Normal 26 2 2 9 2" xfId="2743" xr:uid="{00000000-0005-0000-0000-00001C040000}"/>
    <cellStyle name="Normal 26 2 3" xfId="824" xr:uid="{00000000-0005-0000-0000-00001D040000}"/>
    <cellStyle name="Normal 26 2 3 2" xfId="825" xr:uid="{00000000-0005-0000-0000-00001E040000}"/>
    <cellStyle name="Normal 26 2 3 3" xfId="826" xr:uid="{00000000-0005-0000-0000-00001F040000}"/>
    <cellStyle name="Normal 26 2 3 4" xfId="2744" xr:uid="{00000000-0005-0000-0000-000020040000}"/>
    <cellStyle name="Normal 26 2 4" xfId="827" xr:uid="{00000000-0005-0000-0000-000021040000}"/>
    <cellStyle name="Normal 26 2 4 2" xfId="828" xr:uid="{00000000-0005-0000-0000-000022040000}"/>
    <cellStyle name="Normal 26 2 4 3" xfId="829" xr:uid="{00000000-0005-0000-0000-000023040000}"/>
    <cellStyle name="Normal 26 2 4 4" xfId="2745" xr:uid="{00000000-0005-0000-0000-000024040000}"/>
    <cellStyle name="Normal 26 2 5" xfId="830" xr:uid="{00000000-0005-0000-0000-000025040000}"/>
    <cellStyle name="Normal 26 2 5 2" xfId="831" xr:uid="{00000000-0005-0000-0000-000026040000}"/>
    <cellStyle name="Normal 26 2 5 3" xfId="832" xr:uid="{00000000-0005-0000-0000-000027040000}"/>
    <cellStyle name="Normal 26 2 6" xfId="833" xr:uid="{00000000-0005-0000-0000-000028040000}"/>
    <cellStyle name="Normal 26 2 6 2" xfId="834" xr:uid="{00000000-0005-0000-0000-000029040000}"/>
    <cellStyle name="Normal 26 2 6 3" xfId="835" xr:uid="{00000000-0005-0000-0000-00002A040000}"/>
    <cellStyle name="Normal 26 2 7" xfId="836" xr:uid="{00000000-0005-0000-0000-00002B040000}"/>
    <cellStyle name="Normal 26 2 7 2" xfId="837" xr:uid="{00000000-0005-0000-0000-00002C040000}"/>
    <cellStyle name="Normal 26 2 7 3" xfId="838" xr:uid="{00000000-0005-0000-0000-00002D040000}"/>
    <cellStyle name="Normal 26 2 8" xfId="839" xr:uid="{00000000-0005-0000-0000-00002E040000}"/>
    <cellStyle name="Normal 26 2 8 2" xfId="840" xr:uid="{00000000-0005-0000-0000-00002F040000}"/>
    <cellStyle name="Normal 26 2 8 3" xfId="841" xr:uid="{00000000-0005-0000-0000-000030040000}"/>
    <cellStyle name="Normal 26 2 9" xfId="842" xr:uid="{00000000-0005-0000-0000-000031040000}"/>
    <cellStyle name="Normal 26 2 9 2" xfId="2746" xr:uid="{00000000-0005-0000-0000-000032040000}"/>
    <cellStyle name="Normal 27" xfId="843" xr:uid="{00000000-0005-0000-0000-000033040000}"/>
    <cellStyle name="Normal 27 2" xfId="844" xr:uid="{00000000-0005-0000-0000-000034040000}"/>
    <cellStyle name="Normal 27 2 2" xfId="845" xr:uid="{00000000-0005-0000-0000-000035040000}"/>
    <cellStyle name="Normal 27 2 2 2" xfId="846" xr:uid="{00000000-0005-0000-0000-000036040000}"/>
    <cellStyle name="Normal 27 2 2 3" xfId="847" xr:uid="{00000000-0005-0000-0000-000037040000}"/>
    <cellStyle name="Normal 27 2 3" xfId="848" xr:uid="{00000000-0005-0000-0000-000038040000}"/>
    <cellStyle name="Normal 27 2 3 2" xfId="849" xr:uid="{00000000-0005-0000-0000-000039040000}"/>
    <cellStyle name="Normal 27 2 3 3" xfId="850" xr:uid="{00000000-0005-0000-0000-00003A040000}"/>
    <cellStyle name="Normal 27 2 4" xfId="851" xr:uid="{00000000-0005-0000-0000-00003B040000}"/>
    <cellStyle name="Normal 27 2 4 2" xfId="852" xr:uid="{00000000-0005-0000-0000-00003C040000}"/>
    <cellStyle name="Normal 27 2 4 3" xfId="853" xr:uid="{00000000-0005-0000-0000-00003D040000}"/>
    <cellStyle name="Normal 27 2 5" xfId="854" xr:uid="{00000000-0005-0000-0000-00003E040000}"/>
    <cellStyle name="Normal 27 2 5 2" xfId="855" xr:uid="{00000000-0005-0000-0000-00003F040000}"/>
    <cellStyle name="Normal 27 2 5 3" xfId="856" xr:uid="{00000000-0005-0000-0000-000040040000}"/>
    <cellStyle name="Normal 27 2 6" xfId="857" xr:uid="{00000000-0005-0000-0000-000041040000}"/>
    <cellStyle name="Normal 27 2 6 2" xfId="2749" xr:uid="{00000000-0005-0000-0000-000042040000}"/>
    <cellStyle name="Normal 27 2 7" xfId="858" xr:uid="{00000000-0005-0000-0000-000043040000}"/>
    <cellStyle name="Normal 27 2 7 2" xfId="2750" xr:uid="{00000000-0005-0000-0000-000044040000}"/>
    <cellStyle name="Normal 27 2 8" xfId="2748" xr:uid="{00000000-0005-0000-0000-000045040000}"/>
    <cellStyle name="Normal 27 3" xfId="859" xr:uid="{00000000-0005-0000-0000-000046040000}"/>
    <cellStyle name="Normal 27 4" xfId="2747" xr:uid="{00000000-0005-0000-0000-000047040000}"/>
    <cellStyle name="Normal 28 2" xfId="860" xr:uid="{00000000-0005-0000-0000-000048040000}"/>
    <cellStyle name="Normal 28 2 2" xfId="861" xr:uid="{00000000-0005-0000-0000-000049040000}"/>
    <cellStyle name="Normal 28 2 2 2" xfId="862" xr:uid="{00000000-0005-0000-0000-00004A040000}"/>
    <cellStyle name="Normal 28 2 2 3" xfId="863" xr:uid="{00000000-0005-0000-0000-00004B040000}"/>
    <cellStyle name="Normal 28 2 3" xfId="864" xr:uid="{00000000-0005-0000-0000-00004C040000}"/>
    <cellStyle name="Normal 28 2 3 2" xfId="865" xr:uid="{00000000-0005-0000-0000-00004D040000}"/>
    <cellStyle name="Normal 28 2 3 3" xfId="866" xr:uid="{00000000-0005-0000-0000-00004E040000}"/>
    <cellStyle name="Normal 28 2 4" xfId="867" xr:uid="{00000000-0005-0000-0000-00004F040000}"/>
    <cellStyle name="Normal 28 2 4 2" xfId="868" xr:uid="{00000000-0005-0000-0000-000050040000}"/>
    <cellStyle name="Normal 28 2 4 3" xfId="869" xr:uid="{00000000-0005-0000-0000-000051040000}"/>
    <cellStyle name="Normal 28 2 5" xfId="870" xr:uid="{00000000-0005-0000-0000-000052040000}"/>
    <cellStyle name="Normal 28 2 5 2" xfId="871" xr:uid="{00000000-0005-0000-0000-000053040000}"/>
    <cellStyle name="Normal 28 2 5 3" xfId="872" xr:uid="{00000000-0005-0000-0000-000054040000}"/>
    <cellStyle name="Normal 28 2 6" xfId="873" xr:uid="{00000000-0005-0000-0000-000055040000}"/>
    <cellStyle name="Normal 28 2 6 2" xfId="2752" xr:uid="{00000000-0005-0000-0000-000056040000}"/>
    <cellStyle name="Normal 28 2 7" xfId="874" xr:uid="{00000000-0005-0000-0000-000057040000}"/>
    <cellStyle name="Normal 28 2 7 2" xfId="2753" xr:uid="{00000000-0005-0000-0000-000058040000}"/>
    <cellStyle name="Normal 28 2 8" xfId="2751" xr:uid="{00000000-0005-0000-0000-000059040000}"/>
    <cellStyle name="Normal 28 3" xfId="875" xr:uid="{00000000-0005-0000-0000-00005A040000}"/>
    <cellStyle name="Normal 28 3 2" xfId="876" xr:uid="{00000000-0005-0000-0000-00005B040000}"/>
    <cellStyle name="Normal 28 3 2 2" xfId="877" xr:uid="{00000000-0005-0000-0000-00005C040000}"/>
    <cellStyle name="Normal 28 3 2 3" xfId="878" xr:uid="{00000000-0005-0000-0000-00005D040000}"/>
    <cellStyle name="Normal 28 3 3" xfId="879" xr:uid="{00000000-0005-0000-0000-00005E040000}"/>
    <cellStyle name="Normal 28 3 3 2" xfId="880" xr:uid="{00000000-0005-0000-0000-00005F040000}"/>
    <cellStyle name="Normal 28 3 3 3" xfId="881" xr:uid="{00000000-0005-0000-0000-000060040000}"/>
    <cellStyle name="Normal 28 3 4" xfId="882" xr:uid="{00000000-0005-0000-0000-000061040000}"/>
    <cellStyle name="Normal 28 3 4 2" xfId="883" xr:uid="{00000000-0005-0000-0000-000062040000}"/>
    <cellStyle name="Normal 28 3 4 3" xfId="884" xr:uid="{00000000-0005-0000-0000-000063040000}"/>
    <cellStyle name="Normal 28 3 5" xfId="885" xr:uid="{00000000-0005-0000-0000-000064040000}"/>
    <cellStyle name="Normal 28 3 5 2" xfId="886" xr:uid="{00000000-0005-0000-0000-000065040000}"/>
    <cellStyle name="Normal 28 3 5 3" xfId="887" xr:uid="{00000000-0005-0000-0000-000066040000}"/>
    <cellStyle name="Normal 28 3 6" xfId="888" xr:uid="{00000000-0005-0000-0000-000067040000}"/>
    <cellStyle name="Normal 28 3 6 2" xfId="2755" xr:uid="{00000000-0005-0000-0000-000068040000}"/>
    <cellStyle name="Normal 28 3 7" xfId="889" xr:uid="{00000000-0005-0000-0000-000069040000}"/>
    <cellStyle name="Normal 28 3 7 2" xfId="2756" xr:uid="{00000000-0005-0000-0000-00006A040000}"/>
    <cellStyle name="Normal 28 3 8" xfId="2754" xr:uid="{00000000-0005-0000-0000-00006B040000}"/>
    <cellStyle name="Normal 28 4" xfId="890" xr:uid="{00000000-0005-0000-0000-00006C040000}"/>
    <cellStyle name="Normal 28 4 2" xfId="891" xr:uid="{00000000-0005-0000-0000-00006D040000}"/>
    <cellStyle name="Normal 28 4 2 2" xfId="892" xr:uid="{00000000-0005-0000-0000-00006E040000}"/>
    <cellStyle name="Normal 28 4 2 3" xfId="893" xr:uid="{00000000-0005-0000-0000-00006F040000}"/>
    <cellStyle name="Normal 28 4 3" xfId="894" xr:uid="{00000000-0005-0000-0000-000070040000}"/>
    <cellStyle name="Normal 28 4 3 2" xfId="895" xr:uid="{00000000-0005-0000-0000-000071040000}"/>
    <cellStyle name="Normal 28 4 3 3" xfId="896" xr:uid="{00000000-0005-0000-0000-000072040000}"/>
    <cellStyle name="Normal 28 4 4" xfId="897" xr:uid="{00000000-0005-0000-0000-000073040000}"/>
    <cellStyle name="Normal 28 4 4 2" xfId="898" xr:uid="{00000000-0005-0000-0000-000074040000}"/>
    <cellStyle name="Normal 28 4 4 3" xfId="899" xr:uid="{00000000-0005-0000-0000-000075040000}"/>
    <cellStyle name="Normal 28 4 5" xfId="900" xr:uid="{00000000-0005-0000-0000-000076040000}"/>
    <cellStyle name="Normal 28 4 5 2" xfId="901" xr:uid="{00000000-0005-0000-0000-000077040000}"/>
    <cellStyle name="Normal 28 4 5 3" xfId="902" xr:uid="{00000000-0005-0000-0000-000078040000}"/>
    <cellStyle name="Normal 28 4 6" xfId="903" xr:uid="{00000000-0005-0000-0000-000079040000}"/>
    <cellStyle name="Normal 28 4 6 2" xfId="2758" xr:uid="{00000000-0005-0000-0000-00007A040000}"/>
    <cellStyle name="Normal 28 4 7" xfId="904" xr:uid="{00000000-0005-0000-0000-00007B040000}"/>
    <cellStyle name="Normal 28 4 7 2" xfId="2759" xr:uid="{00000000-0005-0000-0000-00007C040000}"/>
    <cellStyle name="Normal 28 4 8" xfId="2757" xr:uid="{00000000-0005-0000-0000-00007D040000}"/>
    <cellStyle name="Normal 28 5" xfId="905" xr:uid="{00000000-0005-0000-0000-00007E040000}"/>
    <cellStyle name="Normal 28 5 2" xfId="906" xr:uid="{00000000-0005-0000-0000-00007F040000}"/>
    <cellStyle name="Normal 28 5 2 2" xfId="907" xr:uid="{00000000-0005-0000-0000-000080040000}"/>
    <cellStyle name="Normal 28 5 2 3" xfId="908" xr:uid="{00000000-0005-0000-0000-000081040000}"/>
    <cellStyle name="Normal 28 5 3" xfId="909" xr:uid="{00000000-0005-0000-0000-000082040000}"/>
    <cellStyle name="Normal 28 5 3 2" xfId="910" xr:uid="{00000000-0005-0000-0000-000083040000}"/>
    <cellStyle name="Normal 28 5 3 3" xfId="911" xr:uid="{00000000-0005-0000-0000-000084040000}"/>
    <cellStyle name="Normal 28 5 4" xfId="912" xr:uid="{00000000-0005-0000-0000-000085040000}"/>
    <cellStyle name="Normal 28 5 4 2" xfId="913" xr:uid="{00000000-0005-0000-0000-000086040000}"/>
    <cellStyle name="Normal 28 5 4 3" xfId="914" xr:uid="{00000000-0005-0000-0000-000087040000}"/>
    <cellStyle name="Normal 28 5 5" xfId="915" xr:uid="{00000000-0005-0000-0000-000088040000}"/>
    <cellStyle name="Normal 28 5 5 2" xfId="916" xr:uid="{00000000-0005-0000-0000-000089040000}"/>
    <cellStyle name="Normal 28 5 5 3" xfId="917" xr:uid="{00000000-0005-0000-0000-00008A040000}"/>
    <cellStyle name="Normal 28 5 6" xfId="918" xr:uid="{00000000-0005-0000-0000-00008B040000}"/>
    <cellStyle name="Normal 28 5 6 2" xfId="2761" xr:uid="{00000000-0005-0000-0000-00008C040000}"/>
    <cellStyle name="Normal 28 5 7" xfId="919" xr:uid="{00000000-0005-0000-0000-00008D040000}"/>
    <cellStyle name="Normal 28 5 7 2" xfId="2762" xr:uid="{00000000-0005-0000-0000-00008E040000}"/>
    <cellStyle name="Normal 28 5 8" xfId="2760" xr:uid="{00000000-0005-0000-0000-00008F040000}"/>
    <cellStyle name="Normal 28 6" xfId="920" xr:uid="{00000000-0005-0000-0000-000090040000}"/>
    <cellStyle name="Normal 28 6 2" xfId="921" xr:uid="{00000000-0005-0000-0000-000091040000}"/>
    <cellStyle name="Normal 28 6 2 2" xfId="922" xr:uid="{00000000-0005-0000-0000-000092040000}"/>
    <cellStyle name="Normal 28 6 2 3" xfId="923" xr:uid="{00000000-0005-0000-0000-000093040000}"/>
    <cellStyle name="Normal 28 6 3" xfId="924" xr:uid="{00000000-0005-0000-0000-000094040000}"/>
    <cellStyle name="Normal 28 6 3 2" xfId="925" xr:uid="{00000000-0005-0000-0000-000095040000}"/>
    <cellStyle name="Normal 28 6 3 3" xfId="926" xr:uid="{00000000-0005-0000-0000-000096040000}"/>
    <cellStyle name="Normal 28 6 4" xfId="927" xr:uid="{00000000-0005-0000-0000-000097040000}"/>
    <cellStyle name="Normal 28 6 4 2" xfId="928" xr:uid="{00000000-0005-0000-0000-000098040000}"/>
    <cellStyle name="Normal 28 6 4 3" xfId="929" xr:uid="{00000000-0005-0000-0000-000099040000}"/>
    <cellStyle name="Normal 28 6 5" xfId="930" xr:uid="{00000000-0005-0000-0000-00009A040000}"/>
    <cellStyle name="Normal 28 6 5 2" xfId="931" xr:uid="{00000000-0005-0000-0000-00009B040000}"/>
    <cellStyle name="Normal 28 6 5 3" xfId="932" xr:uid="{00000000-0005-0000-0000-00009C040000}"/>
    <cellStyle name="Normal 28 6 6" xfId="933" xr:uid="{00000000-0005-0000-0000-00009D040000}"/>
    <cellStyle name="Normal 28 6 6 2" xfId="2764" xr:uid="{00000000-0005-0000-0000-00009E040000}"/>
    <cellStyle name="Normal 28 6 7" xfId="934" xr:uid="{00000000-0005-0000-0000-00009F040000}"/>
    <cellStyle name="Normal 28 6 7 2" xfId="2765" xr:uid="{00000000-0005-0000-0000-0000A0040000}"/>
    <cellStyle name="Normal 28 6 8" xfId="2763" xr:uid="{00000000-0005-0000-0000-0000A1040000}"/>
    <cellStyle name="Normal 28 7" xfId="935" xr:uid="{00000000-0005-0000-0000-0000A2040000}"/>
    <cellStyle name="Normal 28 7 2" xfId="936" xr:uid="{00000000-0005-0000-0000-0000A3040000}"/>
    <cellStyle name="Normal 28 7 2 2" xfId="937" xr:uid="{00000000-0005-0000-0000-0000A4040000}"/>
    <cellStyle name="Normal 28 7 2 3" xfId="938" xr:uid="{00000000-0005-0000-0000-0000A5040000}"/>
    <cellStyle name="Normal 28 7 3" xfId="939" xr:uid="{00000000-0005-0000-0000-0000A6040000}"/>
    <cellStyle name="Normal 28 7 3 2" xfId="940" xr:uid="{00000000-0005-0000-0000-0000A7040000}"/>
    <cellStyle name="Normal 28 7 3 3" xfId="941" xr:uid="{00000000-0005-0000-0000-0000A8040000}"/>
    <cellStyle name="Normal 28 7 4" xfId="942" xr:uid="{00000000-0005-0000-0000-0000A9040000}"/>
    <cellStyle name="Normal 28 7 4 2" xfId="943" xr:uid="{00000000-0005-0000-0000-0000AA040000}"/>
    <cellStyle name="Normal 28 7 4 3" xfId="944" xr:uid="{00000000-0005-0000-0000-0000AB040000}"/>
    <cellStyle name="Normal 28 7 5" xfId="945" xr:uid="{00000000-0005-0000-0000-0000AC040000}"/>
    <cellStyle name="Normal 28 7 5 2" xfId="946" xr:uid="{00000000-0005-0000-0000-0000AD040000}"/>
    <cellStyle name="Normal 28 7 5 3" xfId="947" xr:uid="{00000000-0005-0000-0000-0000AE040000}"/>
    <cellStyle name="Normal 28 7 6" xfId="948" xr:uid="{00000000-0005-0000-0000-0000AF040000}"/>
    <cellStyle name="Normal 28 7 6 2" xfId="2767" xr:uid="{00000000-0005-0000-0000-0000B0040000}"/>
    <cellStyle name="Normal 28 7 7" xfId="949" xr:uid="{00000000-0005-0000-0000-0000B1040000}"/>
    <cellStyle name="Normal 28 7 7 2" xfId="2768" xr:uid="{00000000-0005-0000-0000-0000B2040000}"/>
    <cellStyle name="Normal 28 7 8" xfId="2766" xr:uid="{00000000-0005-0000-0000-0000B3040000}"/>
    <cellStyle name="Normal 28 8" xfId="950" xr:uid="{00000000-0005-0000-0000-0000B4040000}"/>
    <cellStyle name="Normal 28 8 2" xfId="951" xr:uid="{00000000-0005-0000-0000-0000B5040000}"/>
    <cellStyle name="Normal 28 8 2 2" xfId="952" xr:uid="{00000000-0005-0000-0000-0000B6040000}"/>
    <cellStyle name="Normal 28 8 2 3" xfId="953" xr:uid="{00000000-0005-0000-0000-0000B7040000}"/>
    <cellStyle name="Normal 28 8 3" xfId="954" xr:uid="{00000000-0005-0000-0000-0000B8040000}"/>
    <cellStyle name="Normal 28 8 3 2" xfId="955" xr:uid="{00000000-0005-0000-0000-0000B9040000}"/>
    <cellStyle name="Normal 28 8 3 3" xfId="956" xr:uid="{00000000-0005-0000-0000-0000BA040000}"/>
    <cellStyle name="Normal 28 8 4" xfId="957" xr:uid="{00000000-0005-0000-0000-0000BB040000}"/>
    <cellStyle name="Normal 28 8 4 2" xfId="958" xr:uid="{00000000-0005-0000-0000-0000BC040000}"/>
    <cellStyle name="Normal 28 8 4 3" xfId="959" xr:uid="{00000000-0005-0000-0000-0000BD040000}"/>
    <cellStyle name="Normal 28 8 5" xfId="960" xr:uid="{00000000-0005-0000-0000-0000BE040000}"/>
    <cellStyle name="Normal 28 8 5 2" xfId="961" xr:uid="{00000000-0005-0000-0000-0000BF040000}"/>
    <cellStyle name="Normal 28 8 5 3" xfId="962" xr:uid="{00000000-0005-0000-0000-0000C0040000}"/>
    <cellStyle name="Normal 28 8 6" xfId="963" xr:uid="{00000000-0005-0000-0000-0000C1040000}"/>
    <cellStyle name="Normal 28 8 6 2" xfId="2770" xr:uid="{00000000-0005-0000-0000-0000C2040000}"/>
    <cellStyle name="Normal 28 8 7" xfId="964" xr:uid="{00000000-0005-0000-0000-0000C3040000}"/>
    <cellStyle name="Normal 28 8 7 2" xfId="2771" xr:uid="{00000000-0005-0000-0000-0000C4040000}"/>
    <cellStyle name="Normal 28 8 8" xfId="2769" xr:uid="{00000000-0005-0000-0000-0000C5040000}"/>
    <cellStyle name="Normal 29" xfId="965" xr:uid="{00000000-0005-0000-0000-0000C6040000}"/>
    <cellStyle name="Normal 29 2" xfId="966" xr:uid="{00000000-0005-0000-0000-0000C7040000}"/>
    <cellStyle name="Normal 29 2 2" xfId="967" xr:uid="{00000000-0005-0000-0000-0000C8040000}"/>
    <cellStyle name="Normal 29 2 2 2" xfId="968" xr:uid="{00000000-0005-0000-0000-0000C9040000}"/>
    <cellStyle name="Normal 29 2 2 3" xfId="969" xr:uid="{00000000-0005-0000-0000-0000CA040000}"/>
    <cellStyle name="Normal 29 2 3" xfId="970" xr:uid="{00000000-0005-0000-0000-0000CB040000}"/>
    <cellStyle name="Normal 29 2 3 2" xfId="971" xr:uid="{00000000-0005-0000-0000-0000CC040000}"/>
    <cellStyle name="Normal 29 2 3 3" xfId="972" xr:uid="{00000000-0005-0000-0000-0000CD040000}"/>
    <cellStyle name="Normal 29 2 4" xfId="973" xr:uid="{00000000-0005-0000-0000-0000CE040000}"/>
    <cellStyle name="Normal 29 2 4 2" xfId="974" xr:uid="{00000000-0005-0000-0000-0000CF040000}"/>
    <cellStyle name="Normal 29 2 4 3" xfId="975" xr:uid="{00000000-0005-0000-0000-0000D0040000}"/>
    <cellStyle name="Normal 29 2 5" xfId="976" xr:uid="{00000000-0005-0000-0000-0000D1040000}"/>
    <cellStyle name="Normal 29 2 5 2" xfId="977" xr:uid="{00000000-0005-0000-0000-0000D2040000}"/>
    <cellStyle name="Normal 29 2 5 3" xfId="978" xr:uid="{00000000-0005-0000-0000-0000D3040000}"/>
    <cellStyle name="Normal 29 2 6" xfId="979" xr:uid="{00000000-0005-0000-0000-0000D4040000}"/>
    <cellStyle name="Normal 29 2 6 2" xfId="2774" xr:uid="{00000000-0005-0000-0000-0000D5040000}"/>
    <cellStyle name="Normal 29 2 7" xfId="980" xr:uid="{00000000-0005-0000-0000-0000D6040000}"/>
    <cellStyle name="Normal 29 2 7 2" xfId="2775" xr:uid="{00000000-0005-0000-0000-0000D7040000}"/>
    <cellStyle name="Normal 29 2 8" xfId="2773" xr:uid="{00000000-0005-0000-0000-0000D8040000}"/>
    <cellStyle name="Normal 29 3" xfId="981" xr:uid="{00000000-0005-0000-0000-0000D9040000}"/>
    <cellStyle name="Normal 29 4" xfId="2772" xr:uid="{00000000-0005-0000-0000-0000DA040000}"/>
    <cellStyle name="Normal 3" xfId="982" xr:uid="{00000000-0005-0000-0000-0000DB040000}"/>
    <cellStyle name="Normal 3 10" xfId="2776" xr:uid="{00000000-0005-0000-0000-0000DC040000}"/>
    <cellStyle name="Normal 3 11" xfId="2551" xr:uid="{00000000-0005-0000-0000-0000DD040000}"/>
    <cellStyle name="Normal 3 2" xfId="983" xr:uid="{00000000-0005-0000-0000-0000DE040000}"/>
    <cellStyle name="Normal 3 2 2" xfId="984" xr:uid="{00000000-0005-0000-0000-0000DF040000}"/>
    <cellStyle name="Normal 3 2 2 2" xfId="985" xr:uid="{00000000-0005-0000-0000-0000E0040000}"/>
    <cellStyle name="Normal 3 2 2 3" xfId="986" xr:uid="{00000000-0005-0000-0000-0000E1040000}"/>
    <cellStyle name="Normal 3 2 3" xfId="987" xr:uid="{00000000-0005-0000-0000-0000E2040000}"/>
    <cellStyle name="Normal 3 2 3 2" xfId="988" xr:uid="{00000000-0005-0000-0000-0000E3040000}"/>
    <cellStyle name="Normal 3 2 3 3" xfId="989" xr:uid="{00000000-0005-0000-0000-0000E4040000}"/>
    <cellStyle name="Normal 3 2 4" xfId="990" xr:uid="{00000000-0005-0000-0000-0000E5040000}"/>
    <cellStyle name="Normal 3 2 4 2" xfId="991" xr:uid="{00000000-0005-0000-0000-0000E6040000}"/>
    <cellStyle name="Normal 3 2 4 3" xfId="992" xr:uid="{00000000-0005-0000-0000-0000E7040000}"/>
    <cellStyle name="Normal 3 2 5" xfId="993" xr:uid="{00000000-0005-0000-0000-0000E8040000}"/>
    <cellStyle name="Normal 3 2 5 2" xfId="994" xr:uid="{00000000-0005-0000-0000-0000E9040000}"/>
    <cellStyle name="Normal 3 2 5 3" xfId="995" xr:uid="{00000000-0005-0000-0000-0000EA040000}"/>
    <cellStyle name="Normal 3 2 6" xfId="996" xr:uid="{00000000-0005-0000-0000-0000EB040000}"/>
    <cellStyle name="Normal 3 2 6 2" xfId="2778" xr:uid="{00000000-0005-0000-0000-0000EC040000}"/>
    <cellStyle name="Normal 3 2 7" xfId="997" xr:uid="{00000000-0005-0000-0000-0000ED040000}"/>
    <cellStyle name="Normal 3 2 7 2" xfId="2779" xr:uid="{00000000-0005-0000-0000-0000EE040000}"/>
    <cellStyle name="Normal 3 2 8" xfId="2777" xr:uid="{00000000-0005-0000-0000-0000EF040000}"/>
    <cellStyle name="Normal 3 3" xfId="998" xr:uid="{00000000-0005-0000-0000-0000F0040000}"/>
    <cellStyle name="Normal 3 3 2" xfId="999" xr:uid="{00000000-0005-0000-0000-0000F1040000}"/>
    <cellStyle name="Normal 3 3 3" xfId="1000" xr:uid="{00000000-0005-0000-0000-0000F2040000}"/>
    <cellStyle name="Normal 3 4" xfId="1001" xr:uid="{00000000-0005-0000-0000-0000F3040000}"/>
    <cellStyle name="Normal 3 4 2" xfId="1002" xr:uid="{00000000-0005-0000-0000-0000F4040000}"/>
    <cellStyle name="Normal 3 4 3" xfId="1003" xr:uid="{00000000-0005-0000-0000-0000F5040000}"/>
    <cellStyle name="Normal 3 5" xfId="1004" xr:uid="{00000000-0005-0000-0000-0000F6040000}"/>
    <cellStyle name="Normal 3 5 2" xfId="1005" xr:uid="{00000000-0005-0000-0000-0000F7040000}"/>
    <cellStyle name="Normal 3 5 3" xfId="1006" xr:uid="{00000000-0005-0000-0000-0000F8040000}"/>
    <cellStyle name="Normal 3 6" xfId="1007" xr:uid="{00000000-0005-0000-0000-0000F9040000}"/>
    <cellStyle name="Normal 3 6 2" xfId="1008" xr:uid="{00000000-0005-0000-0000-0000FA040000}"/>
    <cellStyle name="Normal 3 6 3" xfId="1009" xr:uid="{00000000-0005-0000-0000-0000FB040000}"/>
    <cellStyle name="Normal 3 7" xfId="1010" xr:uid="{00000000-0005-0000-0000-0000FC040000}"/>
    <cellStyle name="Normal 3 7 2" xfId="2780" xr:uid="{00000000-0005-0000-0000-0000FD040000}"/>
    <cellStyle name="Normal 3 8" xfId="1011" xr:uid="{00000000-0005-0000-0000-0000FE040000}"/>
    <cellStyle name="Normal 3 8 2" xfId="2781" xr:uid="{00000000-0005-0000-0000-0000FF040000}"/>
    <cellStyle name="Normal 3 9" xfId="3124" xr:uid="{00000000-0005-0000-0000-000000050000}"/>
    <cellStyle name="Normal 30 2" xfId="1012" xr:uid="{00000000-0005-0000-0000-000001050000}"/>
    <cellStyle name="Normal 30 2 10" xfId="1013" xr:uid="{00000000-0005-0000-0000-000002050000}"/>
    <cellStyle name="Normal 30 2 10 2" xfId="2783" xr:uid="{00000000-0005-0000-0000-000003050000}"/>
    <cellStyle name="Normal 30 2 11" xfId="2782" xr:uid="{00000000-0005-0000-0000-000004050000}"/>
    <cellStyle name="Normal 30 2 2" xfId="1014" xr:uid="{00000000-0005-0000-0000-000005050000}"/>
    <cellStyle name="Normal 30 2 2 10" xfId="1015" xr:uid="{00000000-0005-0000-0000-000006050000}"/>
    <cellStyle name="Normal 30 2 2 10 2" xfId="2785" xr:uid="{00000000-0005-0000-0000-000007050000}"/>
    <cellStyle name="Normal 30 2 2 11" xfId="2784" xr:uid="{00000000-0005-0000-0000-000008050000}"/>
    <cellStyle name="Normal 30 2 2 2" xfId="1016" xr:uid="{00000000-0005-0000-0000-000009050000}"/>
    <cellStyle name="Normal 30 2 2 2 2" xfId="1017" xr:uid="{00000000-0005-0000-0000-00000A050000}"/>
    <cellStyle name="Normal 30 2 2 2 3" xfId="1018" xr:uid="{00000000-0005-0000-0000-00000B050000}"/>
    <cellStyle name="Normal 30 2 2 2 4" xfId="2786" xr:uid="{00000000-0005-0000-0000-00000C050000}"/>
    <cellStyle name="Normal 30 2 2 3" xfId="1019" xr:uid="{00000000-0005-0000-0000-00000D050000}"/>
    <cellStyle name="Normal 30 2 2 3 2" xfId="1020" xr:uid="{00000000-0005-0000-0000-00000E050000}"/>
    <cellStyle name="Normal 30 2 2 3 3" xfId="1021" xr:uid="{00000000-0005-0000-0000-00000F050000}"/>
    <cellStyle name="Normal 30 2 2 3 4" xfId="2787" xr:uid="{00000000-0005-0000-0000-000010050000}"/>
    <cellStyle name="Normal 30 2 2 4" xfId="1022" xr:uid="{00000000-0005-0000-0000-000011050000}"/>
    <cellStyle name="Normal 30 2 2 4 2" xfId="1023" xr:uid="{00000000-0005-0000-0000-000012050000}"/>
    <cellStyle name="Normal 30 2 2 4 3" xfId="1024" xr:uid="{00000000-0005-0000-0000-000013050000}"/>
    <cellStyle name="Normal 30 2 2 4 4" xfId="2788" xr:uid="{00000000-0005-0000-0000-000014050000}"/>
    <cellStyle name="Normal 30 2 2 5" xfId="1025" xr:uid="{00000000-0005-0000-0000-000015050000}"/>
    <cellStyle name="Normal 30 2 2 5 2" xfId="1026" xr:uid="{00000000-0005-0000-0000-000016050000}"/>
    <cellStyle name="Normal 30 2 2 5 3" xfId="1027" xr:uid="{00000000-0005-0000-0000-000017050000}"/>
    <cellStyle name="Normal 30 2 2 6" xfId="1028" xr:uid="{00000000-0005-0000-0000-000018050000}"/>
    <cellStyle name="Normal 30 2 2 6 2" xfId="1029" xr:uid="{00000000-0005-0000-0000-000019050000}"/>
    <cellStyle name="Normal 30 2 2 6 3" xfId="1030" xr:uid="{00000000-0005-0000-0000-00001A050000}"/>
    <cellStyle name="Normal 30 2 2 7" xfId="1031" xr:uid="{00000000-0005-0000-0000-00001B050000}"/>
    <cellStyle name="Normal 30 2 2 7 2" xfId="1032" xr:uid="{00000000-0005-0000-0000-00001C050000}"/>
    <cellStyle name="Normal 30 2 2 7 3" xfId="1033" xr:uid="{00000000-0005-0000-0000-00001D050000}"/>
    <cellStyle name="Normal 30 2 2 8" xfId="1034" xr:uid="{00000000-0005-0000-0000-00001E050000}"/>
    <cellStyle name="Normal 30 2 2 8 2" xfId="1035" xr:uid="{00000000-0005-0000-0000-00001F050000}"/>
    <cellStyle name="Normal 30 2 2 8 3" xfId="1036" xr:uid="{00000000-0005-0000-0000-000020050000}"/>
    <cellStyle name="Normal 30 2 2 9" xfId="1037" xr:uid="{00000000-0005-0000-0000-000021050000}"/>
    <cellStyle name="Normal 30 2 2 9 2" xfId="2789" xr:uid="{00000000-0005-0000-0000-000022050000}"/>
    <cellStyle name="Normal 30 2 3" xfId="1038" xr:uid="{00000000-0005-0000-0000-000023050000}"/>
    <cellStyle name="Normal 30 2 3 2" xfId="1039" xr:uid="{00000000-0005-0000-0000-000024050000}"/>
    <cellStyle name="Normal 30 2 3 3" xfId="1040" xr:uid="{00000000-0005-0000-0000-000025050000}"/>
    <cellStyle name="Normal 30 2 3 4" xfId="2790" xr:uid="{00000000-0005-0000-0000-000026050000}"/>
    <cellStyle name="Normal 30 2 4" xfId="1041" xr:uid="{00000000-0005-0000-0000-000027050000}"/>
    <cellStyle name="Normal 30 2 4 2" xfId="1042" xr:uid="{00000000-0005-0000-0000-000028050000}"/>
    <cellStyle name="Normal 30 2 4 3" xfId="1043" xr:uid="{00000000-0005-0000-0000-000029050000}"/>
    <cellStyle name="Normal 30 2 4 4" xfId="2791" xr:uid="{00000000-0005-0000-0000-00002A050000}"/>
    <cellStyle name="Normal 30 2 5" xfId="1044" xr:uid="{00000000-0005-0000-0000-00002B050000}"/>
    <cellStyle name="Normal 30 2 5 2" xfId="1045" xr:uid="{00000000-0005-0000-0000-00002C050000}"/>
    <cellStyle name="Normal 30 2 5 3" xfId="1046" xr:uid="{00000000-0005-0000-0000-00002D050000}"/>
    <cellStyle name="Normal 30 2 6" xfId="1047" xr:uid="{00000000-0005-0000-0000-00002E050000}"/>
    <cellStyle name="Normal 30 2 6 2" xfId="1048" xr:uid="{00000000-0005-0000-0000-00002F050000}"/>
    <cellStyle name="Normal 30 2 6 3" xfId="1049" xr:uid="{00000000-0005-0000-0000-000030050000}"/>
    <cellStyle name="Normal 30 2 7" xfId="1050" xr:uid="{00000000-0005-0000-0000-000031050000}"/>
    <cellStyle name="Normal 30 2 7 2" xfId="1051" xr:uid="{00000000-0005-0000-0000-000032050000}"/>
    <cellStyle name="Normal 30 2 7 3" xfId="1052" xr:uid="{00000000-0005-0000-0000-000033050000}"/>
    <cellStyle name="Normal 30 2 8" xfId="1053" xr:uid="{00000000-0005-0000-0000-000034050000}"/>
    <cellStyle name="Normal 30 2 8 2" xfId="1054" xr:uid="{00000000-0005-0000-0000-000035050000}"/>
    <cellStyle name="Normal 30 2 8 3" xfId="1055" xr:uid="{00000000-0005-0000-0000-000036050000}"/>
    <cellStyle name="Normal 30 2 9" xfId="1056" xr:uid="{00000000-0005-0000-0000-000037050000}"/>
    <cellStyle name="Normal 30 2 9 2" xfId="2792" xr:uid="{00000000-0005-0000-0000-000038050000}"/>
    <cellStyle name="Normal 31" xfId="1057" xr:uid="{00000000-0005-0000-0000-000039050000}"/>
    <cellStyle name="Normal 31 2" xfId="1058" xr:uid="{00000000-0005-0000-0000-00003A050000}"/>
    <cellStyle name="Normal 31 2 2" xfId="1059" xr:uid="{00000000-0005-0000-0000-00003B050000}"/>
    <cellStyle name="Normal 31 2 2 2" xfId="1060" xr:uid="{00000000-0005-0000-0000-00003C050000}"/>
    <cellStyle name="Normal 31 2 2 3" xfId="1061" xr:uid="{00000000-0005-0000-0000-00003D050000}"/>
    <cellStyle name="Normal 31 2 3" xfId="1062" xr:uid="{00000000-0005-0000-0000-00003E050000}"/>
    <cellStyle name="Normal 31 2 3 2" xfId="1063" xr:uid="{00000000-0005-0000-0000-00003F050000}"/>
    <cellStyle name="Normal 31 2 3 3" xfId="1064" xr:uid="{00000000-0005-0000-0000-000040050000}"/>
    <cellStyle name="Normal 31 2 4" xfId="1065" xr:uid="{00000000-0005-0000-0000-000041050000}"/>
    <cellStyle name="Normal 31 2 4 2" xfId="1066" xr:uid="{00000000-0005-0000-0000-000042050000}"/>
    <cellStyle name="Normal 31 2 4 3" xfId="1067" xr:uid="{00000000-0005-0000-0000-000043050000}"/>
    <cellStyle name="Normal 31 2 5" xfId="1068" xr:uid="{00000000-0005-0000-0000-000044050000}"/>
    <cellStyle name="Normal 31 2 5 2" xfId="1069" xr:uid="{00000000-0005-0000-0000-000045050000}"/>
    <cellStyle name="Normal 31 2 5 3" xfId="1070" xr:uid="{00000000-0005-0000-0000-000046050000}"/>
    <cellStyle name="Normal 31 2 6" xfId="1071" xr:uid="{00000000-0005-0000-0000-000047050000}"/>
    <cellStyle name="Normal 31 2 6 2" xfId="2795" xr:uid="{00000000-0005-0000-0000-000048050000}"/>
    <cellStyle name="Normal 31 2 7" xfId="1072" xr:uid="{00000000-0005-0000-0000-000049050000}"/>
    <cellStyle name="Normal 31 2 7 2" xfId="2796" xr:uid="{00000000-0005-0000-0000-00004A050000}"/>
    <cellStyle name="Normal 31 2 8" xfId="2794" xr:uid="{00000000-0005-0000-0000-00004B050000}"/>
    <cellStyle name="Normal 31 3" xfId="1073" xr:uid="{00000000-0005-0000-0000-00004C050000}"/>
    <cellStyle name="Normal 31 4" xfId="2793" xr:uid="{00000000-0005-0000-0000-00004D050000}"/>
    <cellStyle name="Normal 32 2" xfId="1074" xr:uid="{00000000-0005-0000-0000-00004E050000}"/>
    <cellStyle name="Normal 32 2 10" xfId="1075" xr:uid="{00000000-0005-0000-0000-00004F050000}"/>
    <cellStyle name="Normal 32 2 10 2" xfId="2798" xr:uid="{00000000-0005-0000-0000-000050050000}"/>
    <cellStyle name="Normal 32 2 11" xfId="2797" xr:uid="{00000000-0005-0000-0000-000051050000}"/>
    <cellStyle name="Normal 32 2 2" xfId="1076" xr:uid="{00000000-0005-0000-0000-000052050000}"/>
    <cellStyle name="Normal 32 2 2 10" xfId="1077" xr:uid="{00000000-0005-0000-0000-000053050000}"/>
    <cellStyle name="Normal 32 2 2 10 2" xfId="2800" xr:uid="{00000000-0005-0000-0000-000054050000}"/>
    <cellStyle name="Normal 32 2 2 11" xfId="2799" xr:uid="{00000000-0005-0000-0000-000055050000}"/>
    <cellStyle name="Normal 32 2 2 2" xfId="1078" xr:uid="{00000000-0005-0000-0000-000056050000}"/>
    <cellStyle name="Normal 32 2 2 2 2" xfId="1079" xr:uid="{00000000-0005-0000-0000-000057050000}"/>
    <cellStyle name="Normal 32 2 2 2 3" xfId="1080" xr:uid="{00000000-0005-0000-0000-000058050000}"/>
    <cellStyle name="Normal 32 2 2 2 4" xfId="2801" xr:uid="{00000000-0005-0000-0000-000059050000}"/>
    <cellStyle name="Normal 32 2 2 3" xfId="1081" xr:uid="{00000000-0005-0000-0000-00005A050000}"/>
    <cellStyle name="Normal 32 2 2 3 2" xfId="1082" xr:uid="{00000000-0005-0000-0000-00005B050000}"/>
    <cellStyle name="Normal 32 2 2 3 3" xfId="1083" xr:uid="{00000000-0005-0000-0000-00005C050000}"/>
    <cellStyle name="Normal 32 2 2 3 4" xfId="2802" xr:uid="{00000000-0005-0000-0000-00005D050000}"/>
    <cellStyle name="Normal 32 2 2 4" xfId="1084" xr:uid="{00000000-0005-0000-0000-00005E050000}"/>
    <cellStyle name="Normal 32 2 2 4 2" xfId="1085" xr:uid="{00000000-0005-0000-0000-00005F050000}"/>
    <cellStyle name="Normal 32 2 2 4 3" xfId="1086" xr:uid="{00000000-0005-0000-0000-000060050000}"/>
    <cellStyle name="Normal 32 2 2 4 4" xfId="2803" xr:uid="{00000000-0005-0000-0000-000061050000}"/>
    <cellStyle name="Normal 32 2 2 5" xfId="1087" xr:uid="{00000000-0005-0000-0000-000062050000}"/>
    <cellStyle name="Normal 32 2 2 5 2" xfId="1088" xr:uid="{00000000-0005-0000-0000-000063050000}"/>
    <cellStyle name="Normal 32 2 2 5 3" xfId="1089" xr:uid="{00000000-0005-0000-0000-000064050000}"/>
    <cellStyle name="Normal 32 2 2 6" xfId="1090" xr:uid="{00000000-0005-0000-0000-000065050000}"/>
    <cellStyle name="Normal 32 2 2 6 2" xfId="1091" xr:uid="{00000000-0005-0000-0000-000066050000}"/>
    <cellStyle name="Normal 32 2 2 6 3" xfId="1092" xr:uid="{00000000-0005-0000-0000-000067050000}"/>
    <cellStyle name="Normal 32 2 2 7" xfId="1093" xr:uid="{00000000-0005-0000-0000-000068050000}"/>
    <cellStyle name="Normal 32 2 2 7 2" xfId="1094" xr:uid="{00000000-0005-0000-0000-000069050000}"/>
    <cellStyle name="Normal 32 2 2 7 3" xfId="1095" xr:uid="{00000000-0005-0000-0000-00006A050000}"/>
    <cellStyle name="Normal 32 2 2 8" xfId="1096" xr:uid="{00000000-0005-0000-0000-00006B050000}"/>
    <cellStyle name="Normal 32 2 2 8 2" xfId="1097" xr:uid="{00000000-0005-0000-0000-00006C050000}"/>
    <cellStyle name="Normal 32 2 2 8 3" xfId="1098" xr:uid="{00000000-0005-0000-0000-00006D050000}"/>
    <cellStyle name="Normal 32 2 2 9" xfId="1099" xr:uid="{00000000-0005-0000-0000-00006E050000}"/>
    <cellStyle name="Normal 32 2 2 9 2" xfId="2804" xr:uid="{00000000-0005-0000-0000-00006F050000}"/>
    <cellStyle name="Normal 32 2 3" xfId="1100" xr:uid="{00000000-0005-0000-0000-000070050000}"/>
    <cellStyle name="Normal 32 2 3 2" xfId="1101" xr:uid="{00000000-0005-0000-0000-000071050000}"/>
    <cellStyle name="Normal 32 2 3 3" xfId="1102" xr:uid="{00000000-0005-0000-0000-000072050000}"/>
    <cellStyle name="Normal 32 2 3 4" xfId="2805" xr:uid="{00000000-0005-0000-0000-000073050000}"/>
    <cellStyle name="Normal 32 2 4" xfId="1103" xr:uid="{00000000-0005-0000-0000-000074050000}"/>
    <cellStyle name="Normal 32 2 4 2" xfId="1104" xr:uid="{00000000-0005-0000-0000-000075050000}"/>
    <cellStyle name="Normal 32 2 4 3" xfId="1105" xr:uid="{00000000-0005-0000-0000-000076050000}"/>
    <cellStyle name="Normal 32 2 4 4" xfId="2806" xr:uid="{00000000-0005-0000-0000-000077050000}"/>
    <cellStyle name="Normal 32 2 5" xfId="1106" xr:uid="{00000000-0005-0000-0000-000078050000}"/>
    <cellStyle name="Normal 32 2 5 2" xfId="1107" xr:uid="{00000000-0005-0000-0000-000079050000}"/>
    <cellStyle name="Normal 32 2 5 3" xfId="1108" xr:uid="{00000000-0005-0000-0000-00007A050000}"/>
    <cellStyle name="Normal 32 2 6" xfId="1109" xr:uid="{00000000-0005-0000-0000-00007B050000}"/>
    <cellStyle name="Normal 32 2 6 2" xfId="1110" xr:uid="{00000000-0005-0000-0000-00007C050000}"/>
    <cellStyle name="Normal 32 2 6 3" xfId="1111" xr:uid="{00000000-0005-0000-0000-00007D050000}"/>
    <cellStyle name="Normal 32 2 7" xfId="1112" xr:uid="{00000000-0005-0000-0000-00007E050000}"/>
    <cellStyle name="Normal 32 2 7 2" xfId="1113" xr:uid="{00000000-0005-0000-0000-00007F050000}"/>
    <cellStyle name="Normal 32 2 7 3" xfId="1114" xr:uid="{00000000-0005-0000-0000-000080050000}"/>
    <cellStyle name="Normal 32 2 8" xfId="1115" xr:uid="{00000000-0005-0000-0000-000081050000}"/>
    <cellStyle name="Normal 32 2 8 2" xfId="1116" xr:uid="{00000000-0005-0000-0000-000082050000}"/>
    <cellStyle name="Normal 32 2 8 3" xfId="1117" xr:uid="{00000000-0005-0000-0000-000083050000}"/>
    <cellStyle name="Normal 32 2 9" xfId="1118" xr:uid="{00000000-0005-0000-0000-000084050000}"/>
    <cellStyle name="Normal 32 2 9 2" xfId="2807" xr:uid="{00000000-0005-0000-0000-000085050000}"/>
    <cellStyle name="Normal 32 3" xfId="1119" xr:uid="{00000000-0005-0000-0000-000086050000}"/>
    <cellStyle name="Normal 32 3 2" xfId="1120" xr:uid="{00000000-0005-0000-0000-000087050000}"/>
    <cellStyle name="Normal 32 3 2 2" xfId="1121" xr:uid="{00000000-0005-0000-0000-000088050000}"/>
    <cellStyle name="Normal 32 3 2 3" xfId="1122" xr:uid="{00000000-0005-0000-0000-000089050000}"/>
    <cellStyle name="Normal 32 3 3" xfId="1123" xr:uid="{00000000-0005-0000-0000-00008A050000}"/>
    <cellStyle name="Normal 32 3 3 2" xfId="1124" xr:uid="{00000000-0005-0000-0000-00008B050000}"/>
    <cellStyle name="Normal 32 3 3 3" xfId="1125" xr:uid="{00000000-0005-0000-0000-00008C050000}"/>
    <cellStyle name="Normal 32 3 4" xfId="1126" xr:uid="{00000000-0005-0000-0000-00008D050000}"/>
    <cellStyle name="Normal 32 3 4 2" xfId="1127" xr:uid="{00000000-0005-0000-0000-00008E050000}"/>
    <cellStyle name="Normal 32 3 4 3" xfId="1128" xr:uid="{00000000-0005-0000-0000-00008F050000}"/>
    <cellStyle name="Normal 32 3 5" xfId="1129" xr:uid="{00000000-0005-0000-0000-000090050000}"/>
    <cellStyle name="Normal 32 3 5 2" xfId="1130" xr:uid="{00000000-0005-0000-0000-000091050000}"/>
    <cellStyle name="Normal 32 3 5 3" xfId="1131" xr:uid="{00000000-0005-0000-0000-000092050000}"/>
    <cellStyle name="Normal 32 3 6" xfId="1132" xr:uid="{00000000-0005-0000-0000-000093050000}"/>
    <cellStyle name="Normal 32 3 6 2" xfId="2809" xr:uid="{00000000-0005-0000-0000-000094050000}"/>
    <cellStyle name="Normal 32 3 7" xfId="1133" xr:uid="{00000000-0005-0000-0000-000095050000}"/>
    <cellStyle name="Normal 32 3 7 2" xfId="2810" xr:uid="{00000000-0005-0000-0000-000096050000}"/>
    <cellStyle name="Normal 32 3 8" xfId="2808" xr:uid="{00000000-0005-0000-0000-000097050000}"/>
    <cellStyle name="Normal 33" xfId="1134" xr:uid="{00000000-0005-0000-0000-000098050000}"/>
    <cellStyle name="Normal 33 2" xfId="1135" xr:uid="{00000000-0005-0000-0000-000099050000}"/>
    <cellStyle name="Normal 33 2 2" xfId="1136" xr:uid="{00000000-0005-0000-0000-00009A050000}"/>
    <cellStyle name="Normal 33 2 2 2" xfId="1137" xr:uid="{00000000-0005-0000-0000-00009B050000}"/>
    <cellStyle name="Normal 33 2 2 3" xfId="1138" xr:uid="{00000000-0005-0000-0000-00009C050000}"/>
    <cellStyle name="Normal 33 2 3" xfId="1139" xr:uid="{00000000-0005-0000-0000-00009D050000}"/>
    <cellStyle name="Normal 33 2 3 2" xfId="1140" xr:uid="{00000000-0005-0000-0000-00009E050000}"/>
    <cellStyle name="Normal 33 2 3 3" xfId="1141" xr:uid="{00000000-0005-0000-0000-00009F050000}"/>
    <cellStyle name="Normal 33 2 4" xfId="1142" xr:uid="{00000000-0005-0000-0000-0000A0050000}"/>
    <cellStyle name="Normal 33 2 4 2" xfId="1143" xr:uid="{00000000-0005-0000-0000-0000A1050000}"/>
    <cellStyle name="Normal 33 2 4 3" xfId="1144" xr:uid="{00000000-0005-0000-0000-0000A2050000}"/>
    <cellStyle name="Normal 33 2 5" xfId="1145" xr:uid="{00000000-0005-0000-0000-0000A3050000}"/>
    <cellStyle name="Normal 33 2 5 2" xfId="1146" xr:uid="{00000000-0005-0000-0000-0000A4050000}"/>
    <cellStyle name="Normal 33 2 5 3" xfId="1147" xr:uid="{00000000-0005-0000-0000-0000A5050000}"/>
    <cellStyle name="Normal 33 2 6" xfId="1148" xr:uid="{00000000-0005-0000-0000-0000A6050000}"/>
    <cellStyle name="Normal 33 2 6 2" xfId="2813" xr:uid="{00000000-0005-0000-0000-0000A7050000}"/>
    <cellStyle name="Normal 33 2 7" xfId="1149" xr:uid="{00000000-0005-0000-0000-0000A8050000}"/>
    <cellStyle name="Normal 33 2 7 2" xfId="2814" xr:uid="{00000000-0005-0000-0000-0000A9050000}"/>
    <cellStyle name="Normal 33 2 8" xfId="2812" xr:uid="{00000000-0005-0000-0000-0000AA050000}"/>
    <cellStyle name="Normal 33 3" xfId="1150" xr:uid="{00000000-0005-0000-0000-0000AB050000}"/>
    <cellStyle name="Normal 33 4" xfId="2811" xr:uid="{00000000-0005-0000-0000-0000AC050000}"/>
    <cellStyle name="Normal 34 2" xfId="1151" xr:uid="{00000000-0005-0000-0000-0000AD050000}"/>
    <cellStyle name="Normal 34 2 10" xfId="1152" xr:uid="{00000000-0005-0000-0000-0000AE050000}"/>
    <cellStyle name="Normal 34 2 10 2" xfId="2816" xr:uid="{00000000-0005-0000-0000-0000AF050000}"/>
    <cellStyle name="Normal 34 2 11" xfId="2815" xr:uid="{00000000-0005-0000-0000-0000B0050000}"/>
    <cellStyle name="Normal 34 2 2" xfId="1153" xr:uid="{00000000-0005-0000-0000-0000B1050000}"/>
    <cellStyle name="Normal 34 2 2 10" xfId="1154" xr:uid="{00000000-0005-0000-0000-0000B2050000}"/>
    <cellStyle name="Normal 34 2 2 10 2" xfId="2818" xr:uid="{00000000-0005-0000-0000-0000B3050000}"/>
    <cellStyle name="Normal 34 2 2 11" xfId="2817" xr:uid="{00000000-0005-0000-0000-0000B4050000}"/>
    <cellStyle name="Normal 34 2 2 2" xfId="1155" xr:uid="{00000000-0005-0000-0000-0000B5050000}"/>
    <cellStyle name="Normal 34 2 2 2 2" xfId="1156" xr:uid="{00000000-0005-0000-0000-0000B6050000}"/>
    <cellStyle name="Normal 34 2 2 2 3" xfId="1157" xr:uid="{00000000-0005-0000-0000-0000B7050000}"/>
    <cellStyle name="Normal 34 2 2 2 4" xfId="2819" xr:uid="{00000000-0005-0000-0000-0000B8050000}"/>
    <cellStyle name="Normal 34 2 2 3" xfId="1158" xr:uid="{00000000-0005-0000-0000-0000B9050000}"/>
    <cellStyle name="Normal 34 2 2 3 2" xfId="1159" xr:uid="{00000000-0005-0000-0000-0000BA050000}"/>
    <cellStyle name="Normal 34 2 2 3 3" xfId="1160" xr:uid="{00000000-0005-0000-0000-0000BB050000}"/>
    <cellStyle name="Normal 34 2 2 3 4" xfId="2820" xr:uid="{00000000-0005-0000-0000-0000BC050000}"/>
    <cellStyle name="Normal 34 2 2 4" xfId="1161" xr:uid="{00000000-0005-0000-0000-0000BD050000}"/>
    <cellStyle name="Normal 34 2 2 4 2" xfId="1162" xr:uid="{00000000-0005-0000-0000-0000BE050000}"/>
    <cellStyle name="Normal 34 2 2 4 3" xfId="1163" xr:uid="{00000000-0005-0000-0000-0000BF050000}"/>
    <cellStyle name="Normal 34 2 2 4 4" xfId="2821" xr:uid="{00000000-0005-0000-0000-0000C0050000}"/>
    <cellStyle name="Normal 34 2 2 5" xfId="1164" xr:uid="{00000000-0005-0000-0000-0000C1050000}"/>
    <cellStyle name="Normal 34 2 2 5 2" xfId="1165" xr:uid="{00000000-0005-0000-0000-0000C2050000}"/>
    <cellStyle name="Normal 34 2 2 5 3" xfId="1166" xr:uid="{00000000-0005-0000-0000-0000C3050000}"/>
    <cellStyle name="Normal 34 2 2 6" xfId="1167" xr:uid="{00000000-0005-0000-0000-0000C4050000}"/>
    <cellStyle name="Normal 34 2 2 6 2" xfId="1168" xr:uid="{00000000-0005-0000-0000-0000C5050000}"/>
    <cellStyle name="Normal 34 2 2 6 3" xfId="1169" xr:uid="{00000000-0005-0000-0000-0000C6050000}"/>
    <cellStyle name="Normal 34 2 2 7" xfId="1170" xr:uid="{00000000-0005-0000-0000-0000C7050000}"/>
    <cellStyle name="Normal 34 2 2 7 2" xfId="1171" xr:uid="{00000000-0005-0000-0000-0000C8050000}"/>
    <cellStyle name="Normal 34 2 2 7 3" xfId="1172" xr:uid="{00000000-0005-0000-0000-0000C9050000}"/>
    <cellStyle name="Normal 34 2 2 8" xfId="1173" xr:uid="{00000000-0005-0000-0000-0000CA050000}"/>
    <cellStyle name="Normal 34 2 2 8 2" xfId="1174" xr:uid="{00000000-0005-0000-0000-0000CB050000}"/>
    <cellStyle name="Normal 34 2 2 8 3" xfId="1175" xr:uid="{00000000-0005-0000-0000-0000CC050000}"/>
    <cellStyle name="Normal 34 2 2 9" xfId="1176" xr:uid="{00000000-0005-0000-0000-0000CD050000}"/>
    <cellStyle name="Normal 34 2 2 9 2" xfId="2822" xr:uid="{00000000-0005-0000-0000-0000CE050000}"/>
    <cellStyle name="Normal 34 2 3" xfId="1177" xr:uid="{00000000-0005-0000-0000-0000CF050000}"/>
    <cellStyle name="Normal 34 2 3 2" xfId="1178" xr:uid="{00000000-0005-0000-0000-0000D0050000}"/>
    <cellStyle name="Normal 34 2 3 3" xfId="1179" xr:uid="{00000000-0005-0000-0000-0000D1050000}"/>
    <cellStyle name="Normal 34 2 3 4" xfId="2823" xr:uid="{00000000-0005-0000-0000-0000D2050000}"/>
    <cellStyle name="Normal 34 2 4" xfId="1180" xr:uid="{00000000-0005-0000-0000-0000D3050000}"/>
    <cellStyle name="Normal 34 2 4 2" xfId="1181" xr:uid="{00000000-0005-0000-0000-0000D4050000}"/>
    <cellStyle name="Normal 34 2 4 3" xfId="1182" xr:uid="{00000000-0005-0000-0000-0000D5050000}"/>
    <cellStyle name="Normal 34 2 4 4" xfId="2824" xr:uid="{00000000-0005-0000-0000-0000D6050000}"/>
    <cellStyle name="Normal 34 2 5" xfId="1183" xr:uid="{00000000-0005-0000-0000-0000D7050000}"/>
    <cellStyle name="Normal 34 2 5 2" xfId="1184" xr:uid="{00000000-0005-0000-0000-0000D8050000}"/>
    <cellStyle name="Normal 34 2 5 3" xfId="1185" xr:uid="{00000000-0005-0000-0000-0000D9050000}"/>
    <cellStyle name="Normal 34 2 6" xfId="1186" xr:uid="{00000000-0005-0000-0000-0000DA050000}"/>
    <cellStyle name="Normal 34 2 6 2" xfId="1187" xr:uid="{00000000-0005-0000-0000-0000DB050000}"/>
    <cellStyle name="Normal 34 2 6 3" xfId="1188" xr:uid="{00000000-0005-0000-0000-0000DC050000}"/>
    <cellStyle name="Normal 34 2 7" xfId="1189" xr:uid="{00000000-0005-0000-0000-0000DD050000}"/>
    <cellStyle name="Normal 34 2 7 2" xfId="1190" xr:uid="{00000000-0005-0000-0000-0000DE050000}"/>
    <cellStyle name="Normal 34 2 7 3" xfId="1191" xr:uid="{00000000-0005-0000-0000-0000DF050000}"/>
    <cellStyle name="Normal 34 2 8" xfId="1192" xr:uid="{00000000-0005-0000-0000-0000E0050000}"/>
    <cellStyle name="Normal 34 2 8 2" xfId="1193" xr:uid="{00000000-0005-0000-0000-0000E1050000}"/>
    <cellStyle name="Normal 34 2 8 3" xfId="1194" xr:uid="{00000000-0005-0000-0000-0000E2050000}"/>
    <cellStyle name="Normal 34 2 9" xfId="1195" xr:uid="{00000000-0005-0000-0000-0000E3050000}"/>
    <cellStyle name="Normal 34 2 9 2" xfId="2825" xr:uid="{00000000-0005-0000-0000-0000E4050000}"/>
    <cellStyle name="Normal 35" xfId="1196" xr:uid="{00000000-0005-0000-0000-0000E5050000}"/>
    <cellStyle name="Normal 35 2" xfId="1197" xr:uid="{00000000-0005-0000-0000-0000E6050000}"/>
    <cellStyle name="Normal 35 2 2" xfId="1198" xr:uid="{00000000-0005-0000-0000-0000E7050000}"/>
    <cellStyle name="Normal 35 2 2 2" xfId="1199" xr:uid="{00000000-0005-0000-0000-0000E8050000}"/>
    <cellStyle name="Normal 35 2 2 3" xfId="1200" xr:uid="{00000000-0005-0000-0000-0000E9050000}"/>
    <cellStyle name="Normal 35 2 3" xfId="1201" xr:uid="{00000000-0005-0000-0000-0000EA050000}"/>
    <cellStyle name="Normal 35 2 3 2" xfId="1202" xr:uid="{00000000-0005-0000-0000-0000EB050000}"/>
    <cellStyle name="Normal 35 2 3 3" xfId="1203" xr:uid="{00000000-0005-0000-0000-0000EC050000}"/>
    <cellStyle name="Normal 35 2 4" xfId="1204" xr:uid="{00000000-0005-0000-0000-0000ED050000}"/>
    <cellStyle name="Normal 35 2 4 2" xfId="1205" xr:uid="{00000000-0005-0000-0000-0000EE050000}"/>
    <cellStyle name="Normal 35 2 4 3" xfId="1206" xr:uid="{00000000-0005-0000-0000-0000EF050000}"/>
    <cellStyle name="Normal 35 2 5" xfId="1207" xr:uid="{00000000-0005-0000-0000-0000F0050000}"/>
    <cellStyle name="Normal 35 2 5 2" xfId="1208" xr:uid="{00000000-0005-0000-0000-0000F1050000}"/>
    <cellStyle name="Normal 35 2 5 3" xfId="1209" xr:uid="{00000000-0005-0000-0000-0000F2050000}"/>
    <cellStyle name="Normal 35 2 6" xfId="1210" xr:uid="{00000000-0005-0000-0000-0000F3050000}"/>
    <cellStyle name="Normal 35 2 6 2" xfId="2828" xr:uid="{00000000-0005-0000-0000-0000F4050000}"/>
    <cellStyle name="Normal 35 2 7" xfId="1211" xr:uid="{00000000-0005-0000-0000-0000F5050000}"/>
    <cellStyle name="Normal 35 2 7 2" xfId="2829" xr:uid="{00000000-0005-0000-0000-0000F6050000}"/>
    <cellStyle name="Normal 35 2 8" xfId="2827" xr:uid="{00000000-0005-0000-0000-0000F7050000}"/>
    <cellStyle name="Normal 35 3" xfId="1212" xr:uid="{00000000-0005-0000-0000-0000F8050000}"/>
    <cellStyle name="Normal 35 4" xfId="2826" xr:uid="{00000000-0005-0000-0000-0000F9050000}"/>
    <cellStyle name="Normal 36 2" xfId="1213" xr:uid="{00000000-0005-0000-0000-0000FA050000}"/>
    <cellStyle name="Normal 36 2 10" xfId="1214" xr:uid="{00000000-0005-0000-0000-0000FB050000}"/>
    <cellStyle name="Normal 36 2 10 2" xfId="2831" xr:uid="{00000000-0005-0000-0000-0000FC050000}"/>
    <cellStyle name="Normal 36 2 11" xfId="2830" xr:uid="{00000000-0005-0000-0000-0000FD050000}"/>
    <cellStyle name="Normal 36 2 2" xfId="1215" xr:uid="{00000000-0005-0000-0000-0000FE050000}"/>
    <cellStyle name="Normal 36 2 2 10" xfId="1216" xr:uid="{00000000-0005-0000-0000-0000FF050000}"/>
    <cellStyle name="Normal 36 2 2 10 2" xfId="2833" xr:uid="{00000000-0005-0000-0000-000000060000}"/>
    <cellStyle name="Normal 36 2 2 11" xfId="2832" xr:uid="{00000000-0005-0000-0000-000001060000}"/>
    <cellStyle name="Normal 36 2 2 2" xfId="1217" xr:uid="{00000000-0005-0000-0000-000002060000}"/>
    <cellStyle name="Normal 36 2 2 2 2" xfId="1218" xr:uid="{00000000-0005-0000-0000-000003060000}"/>
    <cellStyle name="Normal 36 2 2 2 3" xfId="1219" xr:uid="{00000000-0005-0000-0000-000004060000}"/>
    <cellStyle name="Normal 36 2 2 2 4" xfId="2834" xr:uid="{00000000-0005-0000-0000-000005060000}"/>
    <cellStyle name="Normal 36 2 2 3" xfId="1220" xr:uid="{00000000-0005-0000-0000-000006060000}"/>
    <cellStyle name="Normal 36 2 2 3 2" xfId="1221" xr:uid="{00000000-0005-0000-0000-000007060000}"/>
    <cellStyle name="Normal 36 2 2 3 3" xfId="1222" xr:uid="{00000000-0005-0000-0000-000008060000}"/>
    <cellStyle name="Normal 36 2 2 3 4" xfId="2835" xr:uid="{00000000-0005-0000-0000-000009060000}"/>
    <cellStyle name="Normal 36 2 2 4" xfId="1223" xr:uid="{00000000-0005-0000-0000-00000A060000}"/>
    <cellStyle name="Normal 36 2 2 4 2" xfId="1224" xr:uid="{00000000-0005-0000-0000-00000B060000}"/>
    <cellStyle name="Normal 36 2 2 4 3" xfId="1225" xr:uid="{00000000-0005-0000-0000-00000C060000}"/>
    <cellStyle name="Normal 36 2 2 4 4" xfId="2836" xr:uid="{00000000-0005-0000-0000-00000D060000}"/>
    <cellStyle name="Normal 36 2 2 5" xfId="1226" xr:uid="{00000000-0005-0000-0000-00000E060000}"/>
    <cellStyle name="Normal 36 2 2 5 2" xfId="1227" xr:uid="{00000000-0005-0000-0000-00000F060000}"/>
    <cellStyle name="Normal 36 2 2 5 3" xfId="1228" xr:uid="{00000000-0005-0000-0000-000010060000}"/>
    <cellStyle name="Normal 36 2 2 6" xfId="1229" xr:uid="{00000000-0005-0000-0000-000011060000}"/>
    <cellStyle name="Normal 36 2 2 6 2" xfId="1230" xr:uid="{00000000-0005-0000-0000-000012060000}"/>
    <cellStyle name="Normal 36 2 2 6 3" xfId="1231" xr:uid="{00000000-0005-0000-0000-000013060000}"/>
    <cellStyle name="Normal 36 2 2 7" xfId="1232" xr:uid="{00000000-0005-0000-0000-000014060000}"/>
    <cellStyle name="Normal 36 2 2 7 2" xfId="1233" xr:uid="{00000000-0005-0000-0000-000015060000}"/>
    <cellStyle name="Normal 36 2 2 7 3" xfId="1234" xr:uid="{00000000-0005-0000-0000-000016060000}"/>
    <cellStyle name="Normal 36 2 2 8" xfId="1235" xr:uid="{00000000-0005-0000-0000-000017060000}"/>
    <cellStyle name="Normal 36 2 2 8 2" xfId="1236" xr:uid="{00000000-0005-0000-0000-000018060000}"/>
    <cellStyle name="Normal 36 2 2 8 3" xfId="1237" xr:uid="{00000000-0005-0000-0000-000019060000}"/>
    <cellStyle name="Normal 36 2 2 9" xfId="1238" xr:uid="{00000000-0005-0000-0000-00001A060000}"/>
    <cellStyle name="Normal 36 2 2 9 2" xfId="2837" xr:uid="{00000000-0005-0000-0000-00001B060000}"/>
    <cellStyle name="Normal 36 2 3" xfId="1239" xr:uid="{00000000-0005-0000-0000-00001C060000}"/>
    <cellStyle name="Normal 36 2 3 2" xfId="1240" xr:uid="{00000000-0005-0000-0000-00001D060000}"/>
    <cellStyle name="Normal 36 2 3 3" xfId="1241" xr:uid="{00000000-0005-0000-0000-00001E060000}"/>
    <cellStyle name="Normal 36 2 3 4" xfId="2838" xr:uid="{00000000-0005-0000-0000-00001F060000}"/>
    <cellStyle name="Normal 36 2 4" xfId="1242" xr:uid="{00000000-0005-0000-0000-000020060000}"/>
    <cellStyle name="Normal 36 2 4 2" xfId="1243" xr:uid="{00000000-0005-0000-0000-000021060000}"/>
    <cellStyle name="Normal 36 2 4 3" xfId="1244" xr:uid="{00000000-0005-0000-0000-000022060000}"/>
    <cellStyle name="Normal 36 2 4 4" xfId="2839" xr:uid="{00000000-0005-0000-0000-000023060000}"/>
    <cellStyle name="Normal 36 2 5" xfId="1245" xr:uid="{00000000-0005-0000-0000-000024060000}"/>
    <cellStyle name="Normal 36 2 5 2" xfId="1246" xr:uid="{00000000-0005-0000-0000-000025060000}"/>
    <cellStyle name="Normal 36 2 5 3" xfId="1247" xr:uid="{00000000-0005-0000-0000-000026060000}"/>
    <cellStyle name="Normal 36 2 6" xfId="1248" xr:uid="{00000000-0005-0000-0000-000027060000}"/>
    <cellStyle name="Normal 36 2 6 2" xfId="1249" xr:uid="{00000000-0005-0000-0000-000028060000}"/>
    <cellStyle name="Normal 36 2 6 3" xfId="1250" xr:uid="{00000000-0005-0000-0000-000029060000}"/>
    <cellStyle name="Normal 36 2 7" xfId="1251" xr:uid="{00000000-0005-0000-0000-00002A060000}"/>
    <cellStyle name="Normal 36 2 7 2" xfId="1252" xr:uid="{00000000-0005-0000-0000-00002B060000}"/>
    <cellStyle name="Normal 36 2 7 3" xfId="1253" xr:uid="{00000000-0005-0000-0000-00002C060000}"/>
    <cellStyle name="Normal 36 2 8" xfId="1254" xr:uid="{00000000-0005-0000-0000-00002D060000}"/>
    <cellStyle name="Normal 36 2 8 2" xfId="1255" xr:uid="{00000000-0005-0000-0000-00002E060000}"/>
    <cellStyle name="Normal 36 2 8 3" xfId="1256" xr:uid="{00000000-0005-0000-0000-00002F060000}"/>
    <cellStyle name="Normal 36 2 9" xfId="1257" xr:uid="{00000000-0005-0000-0000-000030060000}"/>
    <cellStyle name="Normal 36 2 9 2" xfId="2840" xr:uid="{00000000-0005-0000-0000-000031060000}"/>
    <cellStyle name="Normal 36 3" xfId="1258" xr:uid="{00000000-0005-0000-0000-000032060000}"/>
    <cellStyle name="Normal 36 3 2" xfId="1259" xr:uid="{00000000-0005-0000-0000-000033060000}"/>
    <cellStyle name="Normal 36 3 2 2" xfId="1260" xr:uid="{00000000-0005-0000-0000-000034060000}"/>
    <cellStyle name="Normal 36 3 2 3" xfId="1261" xr:uid="{00000000-0005-0000-0000-000035060000}"/>
    <cellStyle name="Normal 36 3 3" xfId="1262" xr:uid="{00000000-0005-0000-0000-000036060000}"/>
    <cellStyle name="Normal 36 3 3 2" xfId="1263" xr:uid="{00000000-0005-0000-0000-000037060000}"/>
    <cellStyle name="Normal 36 3 3 3" xfId="1264" xr:uid="{00000000-0005-0000-0000-000038060000}"/>
    <cellStyle name="Normal 36 3 4" xfId="1265" xr:uid="{00000000-0005-0000-0000-000039060000}"/>
    <cellStyle name="Normal 36 3 4 2" xfId="1266" xr:uid="{00000000-0005-0000-0000-00003A060000}"/>
    <cellStyle name="Normal 36 3 4 3" xfId="1267" xr:uid="{00000000-0005-0000-0000-00003B060000}"/>
    <cellStyle name="Normal 36 3 5" xfId="1268" xr:uid="{00000000-0005-0000-0000-00003C060000}"/>
    <cellStyle name="Normal 36 3 5 2" xfId="1269" xr:uid="{00000000-0005-0000-0000-00003D060000}"/>
    <cellStyle name="Normal 36 3 5 3" xfId="1270" xr:uid="{00000000-0005-0000-0000-00003E060000}"/>
    <cellStyle name="Normal 36 3 6" xfId="1271" xr:uid="{00000000-0005-0000-0000-00003F060000}"/>
    <cellStyle name="Normal 36 3 6 2" xfId="2842" xr:uid="{00000000-0005-0000-0000-000040060000}"/>
    <cellStyle name="Normal 36 3 7" xfId="1272" xr:uid="{00000000-0005-0000-0000-000041060000}"/>
    <cellStyle name="Normal 36 3 7 2" xfId="2843" xr:uid="{00000000-0005-0000-0000-000042060000}"/>
    <cellStyle name="Normal 36 3 8" xfId="2841" xr:uid="{00000000-0005-0000-0000-000043060000}"/>
    <cellStyle name="Normal 37" xfId="1273" xr:uid="{00000000-0005-0000-0000-000044060000}"/>
    <cellStyle name="Normal 37 2" xfId="1274" xr:uid="{00000000-0005-0000-0000-000045060000}"/>
    <cellStyle name="Normal 37 2 2" xfId="1275" xr:uid="{00000000-0005-0000-0000-000046060000}"/>
    <cellStyle name="Normal 37 2 2 2" xfId="1276" xr:uid="{00000000-0005-0000-0000-000047060000}"/>
    <cellStyle name="Normal 37 2 2 3" xfId="1277" xr:uid="{00000000-0005-0000-0000-000048060000}"/>
    <cellStyle name="Normal 37 2 3" xfId="1278" xr:uid="{00000000-0005-0000-0000-000049060000}"/>
    <cellStyle name="Normal 37 2 3 2" xfId="1279" xr:uid="{00000000-0005-0000-0000-00004A060000}"/>
    <cellStyle name="Normal 37 2 3 3" xfId="1280" xr:uid="{00000000-0005-0000-0000-00004B060000}"/>
    <cellStyle name="Normal 37 2 4" xfId="1281" xr:uid="{00000000-0005-0000-0000-00004C060000}"/>
    <cellStyle name="Normal 37 2 4 2" xfId="1282" xr:uid="{00000000-0005-0000-0000-00004D060000}"/>
    <cellStyle name="Normal 37 2 4 3" xfId="1283" xr:uid="{00000000-0005-0000-0000-00004E060000}"/>
    <cellStyle name="Normal 37 2 5" xfId="1284" xr:uid="{00000000-0005-0000-0000-00004F060000}"/>
    <cellStyle name="Normal 37 2 5 2" xfId="1285" xr:uid="{00000000-0005-0000-0000-000050060000}"/>
    <cellStyle name="Normal 37 2 5 3" xfId="1286" xr:uid="{00000000-0005-0000-0000-000051060000}"/>
    <cellStyle name="Normal 37 2 6" xfId="1287" xr:uid="{00000000-0005-0000-0000-000052060000}"/>
    <cellStyle name="Normal 37 2 6 2" xfId="2846" xr:uid="{00000000-0005-0000-0000-000053060000}"/>
    <cellStyle name="Normal 37 2 7" xfId="1288" xr:uid="{00000000-0005-0000-0000-000054060000}"/>
    <cellStyle name="Normal 37 2 7 2" xfId="2847" xr:uid="{00000000-0005-0000-0000-000055060000}"/>
    <cellStyle name="Normal 37 2 8" xfId="2845" xr:uid="{00000000-0005-0000-0000-000056060000}"/>
    <cellStyle name="Normal 37 3" xfId="1289" xr:uid="{00000000-0005-0000-0000-000057060000}"/>
    <cellStyle name="Normal 37 4" xfId="2844" xr:uid="{00000000-0005-0000-0000-000058060000}"/>
    <cellStyle name="Normal 38 2" xfId="1290" xr:uid="{00000000-0005-0000-0000-000059060000}"/>
    <cellStyle name="Normal 38 2 10" xfId="1291" xr:uid="{00000000-0005-0000-0000-00005A060000}"/>
    <cellStyle name="Normal 38 2 10 2" xfId="2849" xr:uid="{00000000-0005-0000-0000-00005B060000}"/>
    <cellStyle name="Normal 38 2 11" xfId="2848" xr:uid="{00000000-0005-0000-0000-00005C060000}"/>
    <cellStyle name="Normal 38 2 2" xfId="1292" xr:uid="{00000000-0005-0000-0000-00005D060000}"/>
    <cellStyle name="Normal 38 2 2 10" xfId="1293" xr:uid="{00000000-0005-0000-0000-00005E060000}"/>
    <cellStyle name="Normal 38 2 2 10 2" xfId="2851" xr:uid="{00000000-0005-0000-0000-00005F060000}"/>
    <cellStyle name="Normal 38 2 2 11" xfId="2850" xr:uid="{00000000-0005-0000-0000-000060060000}"/>
    <cellStyle name="Normal 38 2 2 2" xfId="1294" xr:uid="{00000000-0005-0000-0000-000061060000}"/>
    <cellStyle name="Normal 38 2 2 2 2" xfId="1295" xr:uid="{00000000-0005-0000-0000-000062060000}"/>
    <cellStyle name="Normal 38 2 2 2 3" xfId="1296" xr:uid="{00000000-0005-0000-0000-000063060000}"/>
    <cellStyle name="Normal 38 2 2 2 4" xfId="2852" xr:uid="{00000000-0005-0000-0000-000064060000}"/>
    <cellStyle name="Normal 38 2 2 3" xfId="1297" xr:uid="{00000000-0005-0000-0000-000065060000}"/>
    <cellStyle name="Normal 38 2 2 3 2" xfId="1298" xr:uid="{00000000-0005-0000-0000-000066060000}"/>
    <cellStyle name="Normal 38 2 2 3 3" xfId="1299" xr:uid="{00000000-0005-0000-0000-000067060000}"/>
    <cellStyle name="Normal 38 2 2 3 4" xfId="2853" xr:uid="{00000000-0005-0000-0000-000068060000}"/>
    <cellStyle name="Normal 38 2 2 4" xfId="1300" xr:uid="{00000000-0005-0000-0000-000069060000}"/>
    <cellStyle name="Normal 38 2 2 4 2" xfId="1301" xr:uid="{00000000-0005-0000-0000-00006A060000}"/>
    <cellStyle name="Normal 38 2 2 4 3" xfId="1302" xr:uid="{00000000-0005-0000-0000-00006B060000}"/>
    <cellStyle name="Normal 38 2 2 4 4" xfId="2854" xr:uid="{00000000-0005-0000-0000-00006C060000}"/>
    <cellStyle name="Normal 38 2 2 5" xfId="1303" xr:uid="{00000000-0005-0000-0000-00006D060000}"/>
    <cellStyle name="Normal 38 2 2 5 2" xfId="1304" xr:uid="{00000000-0005-0000-0000-00006E060000}"/>
    <cellStyle name="Normal 38 2 2 5 3" xfId="1305" xr:uid="{00000000-0005-0000-0000-00006F060000}"/>
    <cellStyle name="Normal 38 2 2 6" xfId="1306" xr:uid="{00000000-0005-0000-0000-000070060000}"/>
    <cellStyle name="Normal 38 2 2 6 2" xfId="1307" xr:uid="{00000000-0005-0000-0000-000071060000}"/>
    <cellStyle name="Normal 38 2 2 6 3" xfId="1308" xr:uid="{00000000-0005-0000-0000-000072060000}"/>
    <cellStyle name="Normal 38 2 2 7" xfId="1309" xr:uid="{00000000-0005-0000-0000-000073060000}"/>
    <cellStyle name="Normal 38 2 2 7 2" xfId="1310" xr:uid="{00000000-0005-0000-0000-000074060000}"/>
    <cellStyle name="Normal 38 2 2 7 3" xfId="1311" xr:uid="{00000000-0005-0000-0000-000075060000}"/>
    <cellStyle name="Normal 38 2 2 8" xfId="1312" xr:uid="{00000000-0005-0000-0000-000076060000}"/>
    <cellStyle name="Normal 38 2 2 8 2" xfId="1313" xr:uid="{00000000-0005-0000-0000-000077060000}"/>
    <cellStyle name="Normal 38 2 2 8 3" xfId="1314" xr:uid="{00000000-0005-0000-0000-000078060000}"/>
    <cellStyle name="Normal 38 2 2 9" xfId="1315" xr:uid="{00000000-0005-0000-0000-000079060000}"/>
    <cellStyle name="Normal 38 2 2 9 2" xfId="2855" xr:uid="{00000000-0005-0000-0000-00007A060000}"/>
    <cellStyle name="Normal 38 2 3" xfId="1316" xr:uid="{00000000-0005-0000-0000-00007B060000}"/>
    <cellStyle name="Normal 38 2 3 2" xfId="1317" xr:uid="{00000000-0005-0000-0000-00007C060000}"/>
    <cellStyle name="Normal 38 2 3 3" xfId="1318" xr:uid="{00000000-0005-0000-0000-00007D060000}"/>
    <cellStyle name="Normal 38 2 3 4" xfId="2856" xr:uid="{00000000-0005-0000-0000-00007E060000}"/>
    <cellStyle name="Normal 38 2 4" xfId="1319" xr:uid="{00000000-0005-0000-0000-00007F060000}"/>
    <cellStyle name="Normal 38 2 4 2" xfId="1320" xr:uid="{00000000-0005-0000-0000-000080060000}"/>
    <cellStyle name="Normal 38 2 4 3" xfId="1321" xr:uid="{00000000-0005-0000-0000-000081060000}"/>
    <cellStyle name="Normal 38 2 4 4" xfId="2857" xr:uid="{00000000-0005-0000-0000-000082060000}"/>
    <cellStyle name="Normal 38 2 5" xfId="1322" xr:uid="{00000000-0005-0000-0000-000083060000}"/>
    <cellStyle name="Normal 38 2 5 2" xfId="1323" xr:uid="{00000000-0005-0000-0000-000084060000}"/>
    <cellStyle name="Normal 38 2 5 3" xfId="1324" xr:uid="{00000000-0005-0000-0000-000085060000}"/>
    <cellStyle name="Normal 38 2 6" xfId="1325" xr:uid="{00000000-0005-0000-0000-000086060000}"/>
    <cellStyle name="Normal 38 2 6 2" xfId="1326" xr:uid="{00000000-0005-0000-0000-000087060000}"/>
    <cellStyle name="Normal 38 2 6 3" xfId="1327" xr:uid="{00000000-0005-0000-0000-000088060000}"/>
    <cellStyle name="Normal 38 2 7" xfId="1328" xr:uid="{00000000-0005-0000-0000-000089060000}"/>
    <cellStyle name="Normal 38 2 7 2" xfId="1329" xr:uid="{00000000-0005-0000-0000-00008A060000}"/>
    <cellStyle name="Normal 38 2 7 3" xfId="1330" xr:uid="{00000000-0005-0000-0000-00008B060000}"/>
    <cellStyle name="Normal 38 2 8" xfId="1331" xr:uid="{00000000-0005-0000-0000-00008C060000}"/>
    <cellStyle name="Normal 38 2 8 2" xfId="1332" xr:uid="{00000000-0005-0000-0000-00008D060000}"/>
    <cellStyle name="Normal 38 2 8 3" xfId="1333" xr:uid="{00000000-0005-0000-0000-00008E060000}"/>
    <cellStyle name="Normal 38 2 9" xfId="1334" xr:uid="{00000000-0005-0000-0000-00008F060000}"/>
    <cellStyle name="Normal 38 2 9 2" xfId="2858" xr:uid="{00000000-0005-0000-0000-000090060000}"/>
    <cellStyle name="Normal 39" xfId="1335" xr:uid="{00000000-0005-0000-0000-000091060000}"/>
    <cellStyle name="Normal 39 2" xfId="1336" xr:uid="{00000000-0005-0000-0000-000092060000}"/>
    <cellStyle name="Normal 39 2 2" xfId="1337" xr:uid="{00000000-0005-0000-0000-000093060000}"/>
    <cellStyle name="Normal 39 2 2 2" xfId="1338" xr:uid="{00000000-0005-0000-0000-000094060000}"/>
    <cellStyle name="Normal 39 2 2 3" xfId="1339" xr:uid="{00000000-0005-0000-0000-000095060000}"/>
    <cellStyle name="Normal 39 2 3" xfId="1340" xr:uid="{00000000-0005-0000-0000-000096060000}"/>
    <cellStyle name="Normal 39 2 3 2" xfId="1341" xr:uid="{00000000-0005-0000-0000-000097060000}"/>
    <cellStyle name="Normal 39 2 3 3" xfId="1342" xr:uid="{00000000-0005-0000-0000-000098060000}"/>
    <cellStyle name="Normal 39 2 4" xfId="1343" xr:uid="{00000000-0005-0000-0000-000099060000}"/>
    <cellStyle name="Normal 39 2 4 2" xfId="1344" xr:uid="{00000000-0005-0000-0000-00009A060000}"/>
    <cellStyle name="Normal 39 2 4 3" xfId="1345" xr:uid="{00000000-0005-0000-0000-00009B060000}"/>
    <cellStyle name="Normal 39 2 5" xfId="1346" xr:uid="{00000000-0005-0000-0000-00009C060000}"/>
    <cellStyle name="Normal 39 2 5 2" xfId="1347" xr:uid="{00000000-0005-0000-0000-00009D060000}"/>
    <cellStyle name="Normal 39 2 5 3" xfId="1348" xr:uid="{00000000-0005-0000-0000-00009E060000}"/>
    <cellStyle name="Normal 39 2 6" xfId="1349" xr:uid="{00000000-0005-0000-0000-00009F060000}"/>
    <cellStyle name="Normal 39 2 6 2" xfId="2861" xr:uid="{00000000-0005-0000-0000-0000A0060000}"/>
    <cellStyle name="Normal 39 2 7" xfId="1350" xr:uid="{00000000-0005-0000-0000-0000A1060000}"/>
    <cellStyle name="Normal 39 2 7 2" xfId="2862" xr:uid="{00000000-0005-0000-0000-0000A2060000}"/>
    <cellStyle name="Normal 39 2 8" xfId="2860" xr:uid="{00000000-0005-0000-0000-0000A3060000}"/>
    <cellStyle name="Normal 39 3" xfId="1351" xr:uid="{00000000-0005-0000-0000-0000A4060000}"/>
    <cellStyle name="Normal 39 4" xfId="2859" xr:uid="{00000000-0005-0000-0000-0000A5060000}"/>
    <cellStyle name="Normal 4" xfId="2548" xr:uid="{00000000-0005-0000-0000-0000A6060000}"/>
    <cellStyle name="Normal 4 10" xfId="1352" xr:uid="{00000000-0005-0000-0000-0000A7060000}"/>
    <cellStyle name="Normal 4 10 2" xfId="1353" xr:uid="{00000000-0005-0000-0000-0000A8060000}"/>
    <cellStyle name="Normal 4 10 2 2" xfId="1354" xr:uid="{00000000-0005-0000-0000-0000A9060000}"/>
    <cellStyle name="Normal 4 10 2 3" xfId="1355" xr:uid="{00000000-0005-0000-0000-0000AA060000}"/>
    <cellStyle name="Normal 4 10 3" xfId="1356" xr:uid="{00000000-0005-0000-0000-0000AB060000}"/>
    <cellStyle name="Normal 4 10 3 2" xfId="1357" xr:uid="{00000000-0005-0000-0000-0000AC060000}"/>
    <cellStyle name="Normal 4 10 3 3" xfId="1358" xr:uid="{00000000-0005-0000-0000-0000AD060000}"/>
    <cellStyle name="Normal 4 10 4" xfId="1359" xr:uid="{00000000-0005-0000-0000-0000AE060000}"/>
    <cellStyle name="Normal 4 10 4 2" xfId="1360" xr:uid="{00000000-0005-0000-0000-0000AF060000}"/>
    <cellStyle name="Normal 4 10 4 3" xfId="1361" xr:uid="{00000000-0005-0000-0000-0000B0060000}"/>
    <cellStyle name="Normal 4 10 5" xfId="1362" xr:uid="{00000000-0005-0000-0000-0000B1060000}"/>
    <cellStyle name="Normal 4 10 5 2" xfId="1363" xr:uid="{00000000-0005-0000-0000-0000B2060000}"/>
    <cellStyle name="Normal 4 10 5 3" xfId="1364" xr:uid="{00000000-0005-0000-0000-0000B3060000}"/>
    <cellStyle name="Normal 4 10 6" xfId="1365" xr:uid="{00000000-0005-0000-0000-0000B4060000}"/>
    <cellStyle name="Normal 4 10 6 2" xfId="2864" xr:uid="{00000000-0005-0000-0000-0000B5060000}"/>
    <cellStyle name="Normal 4 10 7" xfId="1366" xr:uid="{00000000-0005-0000-0000-0000B6060000}"/>
    <cellStyle name="Normal 4 10 7 2" xfId="2865" xr:uid="{00000000-0005-0000-0000-0000B7060000}"/>
    <cellStyle name="Normal 4 10 8" xfId="2863" xr:uid="{00000000-0005-0000-0000-0000B8060000}"/>
    <cellStyle name="Normal 4 11" xfId="1367" xr:uid="{00000000-0005-0000-0000-0000B9060000}"/>
    <cellStyle name="Normal 4 11 2" xfId="1368" xr:uid="{00000000-0005-0000-0000-0000BA060000}"/>
    <cellStyle name="Normal 4 11 2 2" xfId="1369" xr:uid="{00000000-0005-0000-0000-0000BB060000}"/>
    <cellStyle name="Normal 4 11 2 3" xfId="1370" xr:uid="{00000000-0005-0000-0000-0000BC060000}"/>
    <cellStyle name="Normal 4 11 3" xfId="1371" xr:uid="{00000000-0005-0000-0000-0000BD060000}"/>
    <cellStyle name="Normal 4 11 3 2" xfId="1372" xr:uid="{00000000-0005-0000-0000-0000BE060000}"/>
    <cellStyle name="Normal 4 11 3 3" xfId="1373" xr:uid="{00000000-0005-0000-0000-0000BF060000}"/>
    <cellStyle name="Normal 4 11 4" xfId="1374" xr:uid="{00000000-0005-0000-0000-0000C0060000}"/>
    <cellStyle name="Normal 4 11 4 2" xfId="1375" xr:uid="{00000000-0005-0000-0000-0000C1060000}"/>
    <cellStyle name="Normal 4 11 4 3" xfId="1376" xr:uid="{00000000-0005-0000-0000-0000C2060000}"/>
    <cellStyle name="Normal 4 11 5" xfId="1377" xr:uid="{00000000-0005-0000-0000-0000C3060000}"/>
    <cellStyle name="Normal 4 11 5 2" xfId="1378" xr:uid="{00000000-0005-0000-0000-0000C4060000}"/>
    <cellStyle name="Normal 4 11 5 3" xfId="1379" xr:uid="{00000000-0005-0000-0000-0000C5060000}"/>
    <cellStyle name="Normal 4 11 6" xfId="1380" xr:uid="{00000000-0005-0000-0000-0000C6060000}"/>
    <cellStyle name="Normal 4 11 6 2" xfId="2867" xr:uid="{00000000-0005-0000-0000-0000C7060000}"/>
    <cellStyle name="Normal 4 11 7" xfId="1381" xr:uid="{00000000-0005-0000-0000-0000C8060000}"/>
    <cellStyle name="Normal 4 11 7 2" xfId="2868" xr:uid="{00000000-0005-0000-0000-0000C9060000}"/>
    <cellStyle name="Normal 4 11 8" xfId="2866" xr:uid="{00000000-0005-0000-0000-0000CA060000}"/>
    <cellStyle name="Normal 4 12" xfId="1382" xr:uid="{00000000-0005-0000-0000-0000CB060000}"/>
    <cellStyle name="Normal 4 12 2" xfId="1383" xr:uid="{00000000-0005-0000-0000-0000CC060000}"/>
    <cellStyle name="Normal 4 12 2 2" xfId="1384" xr:uid="{00000000-0005-0000-0000-0000CD060000}"/>
    <cellStyle name="Normal 4 12 2 3" xfId="1385" xr:uid="{00000000-0005-0000-0000-0000CE060000}"/>
    <cellStyle name="Normal 4 12 3" xfId="1386" xr:uid="{00000000-0005-0000-0000-0000CF060000}"/>
    <cellStyle name="Normal 4 12 3 2" xfId="1387" xr:uid="{00000000-0005-0000-0000-0000D0060000}"/>
    <cellStyle name="Normal 4 12 3 3" xfId="1388" xr:uid="{00000000-0005-0000-0000-0000D1060000}"/>
    <cellStyle name="Normal 4 12 4" xfId="1389" xr:uid="{00000000-0005-0000-0000-0000D2060000}"/>
    <cellStyle name="Normal 4 12 4 2" xfId="1390" xr:uid="{00000000-0005-0000-0000-0000D3060000}"/>
    <cellStyle name="Normal 4 12 4 3" xfId="1391" xr:uid="{00000000-0005-0000-0000-0000D4060000}"/>
    <cellStyle name="Normal 4 12 5" xfId="1392" xr:uid="{00000000-0005-0000-0000-0000D5060000}"/>
    <cellStyle name="Normal 4 12 5 2" xfId="1393" xr:uid="{00000000-0005-0000-0000-0000D6060000}"/>
    <cellStyle name="Normal 4 12 5 3" xfId="1394" xr:uid="{00000000-0005-0000-0000-0000D7060000}"/>
    <cellStyle name="Normal 4 12 6" xfId="1395" xr:uid="{00000000-0005-0000-0000-0000D8060000}"/>
    <cellStyle name="Normal 4 12 6 2" xfId="2870" xr:uid="{00000000-0005-0000-0000-0000D9060000}"/>
    <cellStyle name="Normal 4 12 7" xfId="1396" xr:uid="{00000000-0005-0000-0000-0000DA060000}"/>
    <cellStyle name="Normal 4 12 7 2" xfId="2871" xr:uid="{00000000-0005-0000-0000-0000DB060000}"/>
    <cellStyle name="Normal 4 12 8" xfId="2869" xr:uid="{00000000-0005-0000-0000-0000DC060000}"/>
    <cellStyle name="Normal 4 13" xfId="1397" xr:uid="{00000000-0005-0000-0000-0000DD060000}"/>
    <cellStyle name="Normal 4 13 2" xfId="1398" xr:uid="{00000000-0005-0000-0000-0000DE060000}"/>
    <cellStyle name="Normal 4 13 2 2" xfId="1399" xr:uid="{00000000-0005-0000-0000-0000DF060000}"/>
    <cellStyle name="Normal 4 13 2 3" xfId="1400" xr:uid="{00000000-0005-0000-0000-0000E0060000}"/>
    <cellStyle name="Normal 4 13 3" xfId="1401" xr:uid="{00000000-0005-0000-0000-0000E1060000}"/>
    <cellStyle name="Normal 4 13 3 2" xfId="1402" xr:uid="{00000000-0005-0000-0000-0000E2060000}"/>
    <cellStyle name="Normal 4 13 3 3" xfId="1403" xr:uid="{00000000-0005-0000-0000-0000E3060000}"/>
    <cellStyle name="Normal 4 13 4" xfId="1404" xr:uid="{00000000-0005-0000-0000-0000E4060000}"/>
    <cellStyle name="Normal 4 13 4 2" xfId="1405" xr:uid="{00000000-0005-0000-0000-0000E5060000}"/>
    <cellStyle name="Normal 4 13 4 3" xfId="1406" xr:uid="{00000000-0005-0000-0000-0000E6060000}"/>
    <cellStyle name="Normal 4 13 5" xfId="1407" xr:uid="{00000000-0005-0000-0000-0000E7060000}"/>
    <cellStyle name="Normal 4 13 5 2" xfId="1408" xr:uid="{00000000-0005-0000-0000-0000E8060000}"/>
    <cellStyle name="Normal 4 13 5 3" xfId="1409" xr:uid="{00000000-0005-0000-0000-0000E9060000}"/>
    <cellStyle name="Normal 4 13 6" xfId="1410" xr:uid="{00000000-0005-0000-0000-0000EA060000}"/>
    <cellStyle name="Normal 4 13 6 2" xfId="2873" xr:uid="{00000000-0005-0000-0000-0000EB060000}"/>
    <cellStyle name="Normal 4 13 7" xfId="1411" xr:uid="{00000000-0005-0000-0000-0000EC060000}"/>
    <cellStyle name="Normal 4 13 7 2" xfId="2874" xr:uid="{00000000-0005-0000-0000-0000ED060000}"/>
    <cellStyle name="Normal 4 13 8" xfId="2872" xr:uid="{00000000-0005-0000-0000-0000EE060000}"/>
    <cellStyle name="Normal 4 14" xfId="1412" xr:uid="{00000000-0005-0000-0000-0000EF060000}"/>
    <cellStyle name="Normal 4 14 2" xfId="1413" xr:uid="{00000000-0005-0000-0000-0000F0060000}"/>
    <cellStyle name="Normal 4 14 2 2" xfId="1414" xr:uid="{00000000-0005-0000-0000-0000F1060000}"/>
    <cellStyle name="Normal 4 14 2 3" xfId="1415" xr:uid="{00000000-0005-0000-0000-0000F2060000}"/>
    <cellStyle name="Normal 4 14 3" xfId="1416" xr:uid="{00000000-0005-0000-0000-0000F3060000}"/>
    <cellStyle name="Normal 4 14 3 2" xfId="1417" xr:uid="{00000000-0005-0000-0000-0000F4060000}"/>
    <cellStyle name="Normal 4 14 3 3" xfId="1418" xr:uid="{00000000-0005-0000-0000-0000F5060000}"/>
    <cellStyle name="Normal 4 14 4" xfId="1419" xr:uid="{00000000-0005-0000-0000-0000F6060000}"/>
    <cellStyle name="Normal 4 14 4 2" xfId="1420" xr:uid="{00000000-0005-0000-0000-0000F7060000}"/>
    <cellStyle name="Normal 4 14 4 3" xfId="1421" xr:uid="{00000000-0005-0000-0000-0000F8060000}"/>
    <cellStyle name="Normal 4 14 5" xfId="1422" xr:uid="{00000000-0005-0000-0000-0000F9060000}"/>
    <cellStyle name="Normal 4 14 5 2" xfId="1423" xr:uid="{00000000-0005-0000-0000-0000FA060000}"/>
    <cellStyle name="Normal 4 14 5 3" xfId="1424" xr:uid="{00000000-0005-0000-0000-0000FB060000}"/>
    <cellStyle name="Normal 4 14 6" xfId="1425" xr:uid="{00000000-0005-0000-0000-0000FC060000}"/>
    <cellStyle name="Normal 4 14 6 2" xfId="2876" xr:uid="{00000000-0005-0000-0000-0000FD060000}"/>
    <cellStyle name="Normal 4 14 7" xfId="1426" xr:uid="{00000000-0005-0000-0000-0000FE060000}"/>
    <cellStyle name="Normal 4 14 7 2" xfId="2877" xr:uid="{00000000-0005-0000-0000-0000FF060000}"/>
    <cellStyle name="Normal 4 14 8" xfId="2875" xr:uid="{00000000-0005-0000-0000-000000070000}"/>
    <cellStyle name="Normal 4 15" xfId="1427" xr:uid="{00000000-0005-0000-0000-000001070000}"/>
    <cellStyle name="Normal 4 15 2" xfId="1428" xr:uid="{00000000-0005-0000-0000-000002070000}"/>
    <cellStyle name="Normal 4 15 2 2" xfId="1429" xr:uid="{00000000-0005-0000-0000-000003070000}"/>
    <cellStyle name="Normal 4 15 2 3" xfId="1430" xr:uid="{00000000-0005-0000-0000-000004070000}"/>
    <cellStyle name="Normal 4 15 3" xfId="1431" xr:uid="{00000000-0005-0000-0000-000005070000}"/>
    <cellStyle name="Normal 4 15 3 2" xfId="1432" xr:uid="{00000000-0005-0000-0000-000006070000}"/>
    <cellStyle name="Normal 4 15 3 3" xfId="1433" xr:uid="{00000000-0005-0000-0000-000007070000}"/>
    <cellStyle name="Normal 4 15 4" xfId="1434" xr:uid="{00000000-0005-0000-0000-000008070000}"/>
    <cellStyle name="Normal 4 15 4 2" xfId="1435" xr:uid="{00000000-0005-0000-0000-000009070000}"/>
    <cellStyle name="Normal 4 15 4 3" xfId="1436" xr:uid="{00000000-0005-0000-0000-00000A070000}"/>
    <cellStyle name="Normal 4 15 5" xfId="1437" xr:uid="{00000000-0005-0000-0000-00000B070000}"/>
    <cellStyle name="Normal 4 15 5 2" xfId="1438" xr:uid="{00000000-0005-0000-0000-00000C070000}"/>
    <cellStyle name="Normal 4 15 5 3" xfId="1439" xr:uid="{00000000-0005-0000-0000-00000D070000}"/>
    <cellStyle name="Normal 4 15 6" xfId="1440" xr:uid="{00000000-0005-0000-0000-00000E070000}"/>
    <cellStyle name="Normal 4 15 6 2" xfId="2879" xr:uid="{00000000-0005-0000-0000-00000F070000}"/>
    <cellStyle name="Normal 4 15 7" xfId="1441" xr:uid="{00000000-0005-0000-0000-000010070000}"/>
    <cellStyle name="Normal 4 15 7 2" xfId="2880" xr:uid="{00000000-0005-0000-0000-000011070000}"/>
    <cellStyle name="Normal 4 15 8" xfId="2878" xr:uid="{00000000-0005-0000-0000-000012070000}"/>
    <cellStyle name="Normal 4 16" xfId="1442" xr:uid="{00000000-0005-0000-0000-000013070000}"/>
    <cellStyle name="Normal 4 16 2" xfId="1443" xr:uid="{00000000-0005-0000-0000-000014070000}"/>
    <cellStyle name="Normal 4 16 2 2" xfId="1444" xr:uid="{00000000-0005-0000-0000-000015070000}"/>
    <cellStyle name="Normal 4 16 2 3" xfId="1445" xr:uid="{00000000-0005-0000-0000-000016070000}"/>
    <cellStyle name="Normal 4 16 3" xfId="1446" xr:uid="{00000000-0005-0000-0000-000017070000}"/>
    <cellStyle name="Normal 4 16 3 2" xfId="1447" xr:uid="{00000000-0005-0000-0000-000018070000}"/>
    <cellStyle name="Normal 4 16 3 3" xfId="1448" xr:uid="{00000000-0005-0000-0000-000019070000}"/>
    <cellStyle name="Normal 4 16 4" xfId="1449" xr:uid="{00000000-0005-0000-0000-00001A070000}"/>
    <cellStyle name="Normal 4 16 4 2" xfId="1450" xr:uid="{00000000-0005-0000-0000-00001B070000}"/>
    <cellStyle name="Normal 4 16 4 3" xfId="1451" xr:uid="{00000000-0005-0000-0000-00001C070000}"/>
    <cellStyle name="Normal 4 16 5" xfId="1452" xr:uid="{00000000-0005-0000-0000-00001D070000}"/>
    <cellStyle name="Normal 4 16 5 2" xfId="1453" xr:uid="{00000000-0005-0000-0000-00001E070000}"/>
    <cellStyle name="Normal 4 16 5 3" xfId="1454" xr:uid="{00000000-0005-0000-0000-00001F070000}"/>
    <cellStyle name="Normal 4 16 6" xfId="1455" xr:uid="{00000000-0005-0000-0000-000020070000}"/>
    <cellStyle name="Normal 4 16 6 2" xfId="2882" xr:uid="{00000000-0005-0000-0000-000021070000}"/>
    <cellStyle name="Normal 4 16 7" xfId="1456" xr:uid="{00000000-0005-0000-0000-000022070000}"/>
    <cellStyle name="Normal 4 16 7 2" xfId="2883" xr:uid="{00000000-0005-0000-0000-000023070000}"/>
    <cellStyle name="Normal 4 16 8" xfId="2881" xr:uid="{00000000-0005-0000-0000-000024070000}"/>
    <cellStyle name="Normal 4 17" xfId="1457" xr:uid="{00000000-0005-0000-0000-000025070000}"/>
    <cellStyle name="Normal 4 17 2" xfId="1458" xr:uid="{00000000-0005-0000-0000-000026070000}"/>
    <cellStyle name="Normal 4 17 3" xfId="1459" xr:uid="{00000000-0005-0000-0000-000027070000}"/>
    <cellStyle name="Normal 4 17 4" xfId="2884" xr:uid="{00000000-0005-0000-0000-000028070000}"/>
    <cellStyle name="Normal 4 18" xfId="1460" xr:uid="{00000000-0005-0000-0000-000029070000}"/>
    <cellStyle name="Normal 4 18 2" xfId="1461" xr:uid="{00000000-0005-0000-0000-00002A070000}"/>
    <cellStyle name="Normal 4 18 3" xfId="1462" xr:uid="{00000000-0005-0000-0000-00002B070000}"/>
    <cellStyle name="Normal 4 18 4" xfId="2885" xr:uid="{00000000-0005-0000-0000-00002C070000}"/>
    <cellStyle name="Normal 4 19" xfId="1463" xr:uid="{00000000-0005-0000-0000-00002D070000}"/>
    <cellStyle name="Normal 4 19 2" xfId="1464" xr:uid="{00000000-0005-0000-0000-00002E070000}"/>
    <cellStyle name="Normal 4 19 3" xfId="1465" xr:uid="{00000000-0005-0000-0000-00002F070000}"/>
    <cellStyle name="Normal 4 19 4" xfId="2886" xr:uid="{00000000-0005-0000-0000-000030070000}"/>
    <cellStyle name="Normal 4 2" xfId="1466" xr:uid="{00000000-0005-0000-0000-000031070000}"/>
    <cellStyle name="Normal 4 2 2" xfId="1467" xr:uid="{00000000-0005-0000-0000-000032070000}"/>
    <cellStyle name="Normal 4 2 2 2" xfId="1468" xr:uid="{00000000-0005-0000-0000-000033070000}"/>
    <cellStyle name="Normal 4 2 2 3" xfId="1469" xr:uid="{00000000-0005-0000-0000-000034070000}"/>
    <cellStyle name="Normal 4 2 3" xfId="1470" xr:uid="{00000000-0005-0000-0000-000035070000}"/>
    <cellStyle name="Normal 4 2 3 2" xfId="1471" xr:uid="{00000000-0005-0000-0000-000036070000}"/>
    <cellStyle name="Normal 4 2 3 3" xfId="1472" xr:uid="{00000000-0005-0000-0000-000037070000}"/>
    <cellStyle name="Normal 4 2 4" xfId="1473" xr:uid="{00000000-0005-0000-0000-000038070000}"/>
    <cellStyle name="Normal 4 2 4 2" xfId="1474" xr:uid="{00000000-0005-0000-0000-000039070000}"/>
    <cellStyle name="Normal 4 2 4 3" xfId="1475" xr:uid="{00000000-0005-0000-0000-00003A070000}"/>
    <cellStyle name="Normal 4 2 5" xfId="1476" xr:uid="{00000000-0005-0000-0000-00003B070000}"/>
    <cellStyle name="Normal 4 2 5 2" xfId="1477" xr:uid="{00000000-0005-0000-0000-00003C070000}"/>
    <cellStyle name="Normal 4 2 5 3" xfId="1478" xr:uid="{00000000-0005-0000-0000-00003D070000}"/>
    <cellStyle name="Normal 4 2 6" xfId="1479" xr:uid="{00000000-0005-0000-0000-00003E070000}"/>
    <cellStyle name="Normal 4 2 6 2" xfId="2888" xr:uid="{00000000-0005-0000-0000-00003F070000}"/>
    <cellStyle name="Normal 4 2 7" xfId="1480" xr:uid="{00000000-0005-0000-0000-000040070000}"/>
    <cellStyle name="Normal 4 2 7 2" xfId="2889" xr:uid="{00000000-0005-0000-0000-000041070000}"/>
    <cellStyle name="Normal 4 2 8" xfId="2887" xr:uid="{00000000-0005-0000-0000-000042070000}"/>
    <cellStyle name="Normal 4 20" xfId="1481" xr:uid="{00000000-0005-0000-0000-000043070000}"/>
    <cellStyle name="Normal 4 20 2" xfId="1482" xr:uid="{00000000-0005-0000-0000-000044070000}"/>
    <cellStyle name="Normal 4 20 3" xfId="1483" xr:uid="{00000000-0005-0000-0000-000045070000}"/>
    <cellStyle name="Normal 4 21" xfId="1484" xr:uid="{00000000-0005-0000-0000-000046070000}"/>
    <cellStyle name="Normal 4 21 2" xfId="1485" xr:uid="{00000000-0005-0000-0000-000047070000}"/>
    <cellStyle name="Normal 4 21 3" xfId="1486" xr:uid="{00000000-0005-0000-0000-000048070000}"/>
    <cellStyle name="Normal 4 22" xfId="1487" xr:uid="{00000000-0005-0000-0000-000049070000}"/>
    <cellStyle name="Normal 4 22 2" xfId="1488" xr:uid="{00000000-0005-0000-0000-00004A070000}"/>
    <cellStyle name="Normal 4 22 3" xfId="1489" xr:uid="{00000000-0005-0000-0000-00004B070000}"/>
    <cellStyle name="Normal 4 23" xfId="1490" xr:uid="{00000000-0005-0000-0000-00004C070000}"/>
    <cellStyle name="Normal 4 23 2" xfId="1491" xr:uid="{00000000-0005-0000-0000-00004D070000}"/>
    <cellStyle name="Normal 4 23 3" xfId="1492" xr:uid="{00000000-0005-0000-0000-00004E070000}"/>
    <cellStyle name="Normal 4 24" xfId="1493" xr:uid="{00000000-0005-0000-0000-00004F070000}"/>
    <cellStyle name="Normal 4 24 2" xfId="2890" xr:uid="{00000000-0005-0000-0000-000050070000}"/>
    <cellStyle name="Normal 4 25" xfId="1494" xr:uid="{00000000-0005-0000-0000-000051070000}"/>
    <cellStyle name="Normal 4 25 2" xfId="2891" xr:uid="{00000000-0005-0000-0000-000052070000}"/>
    <cellStyle name="Normal 4 26" xfId="3134" xr:uid="{EC3B9391-146A-8444-AC04-88748E7AA064}"/>
    <cellStyle name="Normal 4 3" xfId="1495" xr:uid="{00000000-0005-0000-0000-000053070000}"/>
    <cellStyle name="Normal 4 3 2" xfId="1496" xr:uid="{00000000-0005-0000-0000-000054070000}"/>
    <cellStyle name="Normal 4 3 2 2" xfId="1497" xr:uid="{00000000-0005-0000-0000-000055070000}"/>
    <cellStyle name="Normal 4 3 2 3" xfId="1498" xr:uid="{00000000-0005-0000-0000-000056070000}"/>
    <cellStyle name="Normal 4 3 3" xfId="1499" xr:uid="{00000000-0005-0000-0000-000057070000}"/>
    <cellStyle name="Normal 4 3 3 2" xfId="1500" xr:uid="{00000000-0005-0000-0000-000058070000}"/>
    <cellStyle name="Normal 4 3 3 3" xfId="1501" xr:uid="{00000000-0005-0000-0000-000059070000}"/>
    <cellStyle name="Normal 4 3 4" xfId="1502" xr:uid="{00000000-0005-0000-0000-00005A070000}"/>
    <cellStyle name="Normal 4 3 4 2" xfId="1503" xr:uid="{00000000-0005-0000-0000-00005B070000}"/>
    <cellStyle name="Normal 4 3 4 3" xfId="1504" xr:uid="{00000000-0005-0000-0000-00005C070000}"/>
    <cellStyle name="Normal 4 3 5" xfId="1505" xr:uid="{00000000-0005-0000-0000-00005D070000}"/>
    <cellStyle name="Normal 4 3 5 2" xfId="1506" xr:uid="{00000000-0005-0000-0000-00005E070000}"/>
    <cellStyle name="Normal 4 3 5 3" xfId="1507" xr:uid="{00000000-0005-0000-0000-00005F070000}"/>
    <cellStyle name="Normal 4 3 6" xfId="1508" xr:uid="{00000000-0005-0000-0000-000060070000}"/>
    <cellStyle name="Normal 4 3 6 2" xfId="2893" xr:uid="{00000000-0005-0000-0000-000061070000}"/>
    <cellStyle name="Normal 4 3 7" xfId="1509" xr:uid="{00000000-0005-0000-0000-000062070000}"/>
    <cellStyle name="Normal 4 3 7 2" xfId="2894" xr:uid="{00000000-0005-0000-0000-000063070000}"/>
    <cellStyle name="Normal 4 3 8" xfId="2892" xr:uid="{00000000-0005-0000-0000-000064070000}"/>
    <cellStyle name="Normal 4 4" xfId="1510" xr:uid="{00000000-0005-0000-0000-000065070000}"/>
    <cellStyle name="Normal 4 4 2" xfId="1511" xr:uid="{00000000-0005-0000-0000-000066070000}"/>
    <cellStyle name="Normal 4 4 2 2" xfId="1512" xr:uid="{00000000-0005-0000-0000-000067070000}"/>
    <cellStyle name="Normal 4 4 2 3" xfId="1513" xr:uid="{00000000-0005-0000-0000-000068070000}"/>
    <cellStyle name="Normal 4 4 3" xfId="1514" xr:uid="{00000000-0005-0000-0000-000069070000}"/>
    <cellStyle name="Normal 4 4 3 2" xfId="1515" xr:uid="{00000000-0005-0000-0000-00006A070000}"/>
    <cellStyle name="Normal 4 4 3 3" xfId="1516" xr:uid="{00000000-0005-0000-0000-00006B070000}"/>
    <cellStyle name="Normal 4 4 4" xfId="1517" xr:uid="{00000000-0005-0000-0000-00006C070000}"/>
    <cellStyle name="Normal 4 4 4 2" xfId="1518" xr:uid="{00000000-0005-0000-0000-00006D070000}"/>
    <cellStyle name="Normal 4 4 4 3" xfId="1519" xr:uid="{00000000-0005-0000-0000-00006E070000}"/>
    <cellStyle name="Normal 4 4 5" xfId="1520" xr:uid="{00000000-0005-0000-0000-00006F070000}"/>
    <cellStyle name="Normal 4 4 5 2" xfId="1521" xr:uid="{00000000-0005-0000-0000-000070070000}"/>
    <cellStyle name="Normal 4 4 5 3" xfId="1522" xr:uid="{00000000-0005-0000-0000-000071070000}"/>
    <cellStyle name="Normal 4 4 6" xfId="1523" xr:uid="{00000000-0005-0000-0000-000072070000}"/>
    <cellStyle name="Normal 4 4 6 2" xfId="2896" xr:uid="{00000000-0005-0000-0000-000073070000}"/>
    <cellStyle name="Normal 4 4 7" xfId="1524" xr:uid="{00000000-0005-0000-0000-000074070000}"/>
    <cellStyle name="Normal 4 4 7 2" xfId="2897" xr:uid="{00000000-0005-0000-0000-000075070000}"/>
    <cellStyle name="Normal 4 4 8" xfId="2895" xr:uid="{00000000-0005-0000-0000-000076070000}"/>
    <cellStyle name="Normal 4 5" xfId="1525" xr:uid="{00000000-0005-0000-0000-000077070000}"/>
    <cellStyle name="Normal 4 5 2" xfId="1526" xr:uid="{00000000-0005-0000-0000-000078070000}"/>
    <cellStyle name="Normal 4 5 2 2" xfId="1527" xr:uid="{00000000-0005-0000-0000-000079070000}"/>
    <cellStyle name="Normal 4 5 2 3" xfId="1528" xr:uid="{00000000-0005-0000-0000-00007A070000}"/>
    <cellStyle name="Normal 4 5 3" xfId="1529" xr:uid="{00000000-0005-0000-0000-00007B070000}"/>
    <cellStyle name="Normal 4 5 3 2" xfId="1530" xr:uid="{00000000-0005-0000-0000-00007C070000}"/>
    <cellStyle name="Normal 4 5 3 3" xfId="1531" xr:uid="{00000000-0005-0000-0000-00007D070000}"/>
    <cellStyle name="Normal 4 5 4" xfId="1532" xr:uid="{00000000-0005-0000-0000-00007E070000}"/>
    <cellStyle name="Normal 4 5 4 2" xfId="1533" xr:uid="{00000000-0005-0000-0000-00007F070000}"/>
    <cellStyle name="Normal 4 5 4 3" xfId="1534" xr:uid="{00000000-0005-0000-0000-000080070000}"/>
    <cellStyle name="Normal 4 5 5" xfId="1535" xr:uid="{00000000-0005-0000-0000-000081070000}"/>
    <cellStyle name="Normal 4 5 5 2" xfId="1536" xr:uid="{00000000-0005-0000-0000-000082070000}"/>
    <cellStyle name="Normal 4 5 5 3" xfId="1537" xr:uid="{00000000-0005-0000-0000-000083070000}"/>
    <cellStyle name="Normal 4 5 6" xfId="1538" xr:uid="{00000000-0005-0000-0000-000084070000}"/>
    <cellStyle name="Normal 4 5 6 2" xfId="2899" xr:uid="{00000000-0005-0000-0000-000085070000}"/>
    <cellStyle name="Normal 4 5 7" xfId="1539" xr:uid="{00000000-0005-0000-0000-000086070000}"/>
    <cellStyle name="Normal 4 5 7 2" xfId="2900" xr:uid="{00000000-0005-0000-0000-000087070000}"/>
    <cellStyle name="Normal 4 5 8" xfId="2898" xr:uid="{00000000-0005-0000-0000-000088070000}"/>
    <cellStyle name="Normal 4 6" xfId="1540" xr:uid="{00000000-0005-0000-0000-000089070000}"/>
    <cellStyle name="Normal 4 6 2" xfId="1541" xr:uid="{00000000-0005-0000-0000-00008A070000}"/>
    <cellStyle name="Normal 4 6 2 2" xfId="1542" xr:uid="{00000000-0005-0000-0000-00008B070000}"/>
    <cellStyle name="Normal 4 6 2 3" xfId="1543" xr:uid="{00000000-0005-0000-0000-00008C070000}"/>
    <cellStyle name="Normal 4 6 3" xfId="1544" xr:uid="{00000000-0005-0000-0000-00008D070000}"/>
    <cellStyle name="Normal 4 6 3 2" xfId="1545" xr:uid="{00000000-0005-0000-0000-00008E070000}"/>
    <cellStyle name="Normal 4 6 3 3" xfId="1546" xr:uid="{00000000-0005-0000-0000-00008F070000}"/>
    <cellStyle name="Normal 4 6 4" xfId="1547" xr:uid="{00000000-0005-0000-0000-000090070000}"/>
    <cellStyle name="Normal 4 6 4 2" xfId="1548" xr:uid="{00000000-0005-0000-0000-000091070000}"/>
    <cellStyle name="Normal 4 6 4 3" xfId="1549" xr:uid="{00000000-0005-0000-0000-000092070000}"/>
    <cellStyle name="Normal 4 6 5" xfId="1550" xr:uid="{00000000-0005-0000-0000-000093070000}"/>
    <cellStyle name="Normal 4 6 5 2" xfId="1551" xr:uid="{00000000-0005-0000-0000-000094070000}"/>
    <cellStyle name="Normal 4 6 5 3" xfId="1552" xr:uid="{00000000-0005-0000-0000-000095070000}"/>
    <cellStyle name="Normal 4 6 6" xfId="1553" xr:uid="{00000000-0005-0000-0000-000096070000}"/>
    <cellStyle name="Normal 4 6 6 2" xfId="2902" xr:uid="{00000000-0005-0000-0000-000097070000}"/>
    <cellStyle name="Normal 4 6 7" xfId="1554" xr:uid="{00000000-0005-0000-0000-000098070000}"/>
    <cellStyle name="Normal 4 6 7 2" xfId="2903" xr:uid="{00000000-0005-0000-0000-000099070000}"/>
    <cellStyle name="Normal 4 6 8" xfId="2901" xr:uid="{00000000-0005-0000-0000-00009A070000}"/>
    <cellStyle name="Normal 4 7" xfId="1555" xr:uid="{00000000-0005-0000-0000-00009B070000}"/>
    <cellStyle name="Normal 4 7 2" xfId="1556" xr:uid="{00000000-0005-0000-0000-00009C070000}"/>
    <cellStyle name="Normal 4 7 2 2" xfId="1557" xr:uid="{00000000-0005-0000-0000-00009D070000}"/>
    <cellStyle name="Normal 4 7 2 3" xfId="1558" xr:uid="{00000000-0005-0000-0000-00009E070000}"/>
    <cellStyle name="Normal 4 7 3" xfId="1559" xr:uid="{00000000-0005-0000-0000-00009F070000}"/>
    <cellStyle name="Normal 4 7 3 2" xfId="1560" xr:uid="{00000000-0005-0000-0000-0000A0070000}"/>
    <cellStyle name="Normal 4 7 3 3" xfId="1561" xr:uid="{00000000-0005-0000-0000-0000A1070000}"/>
    <cellStyle name="Normal 4 7 4" xfId="1562" xr:uid="{00000000-0005-0000-0000-0000A2070000}"/>
    <cellStyle name="Normal 4 7 4 2" xfId="1563" xr:uid="{00000000-0005-0000-0000-0000A3070000}"/>
    <cellStyle name="Normal 4 7 4 3" xfId="1564" xr:uid="{00000000-0005-0000-0000-0000A4070000}"/>
    <cellStyle name="Normal 4 7 5" xfId="1565" xr:uid="{00000000-0005-0000-0000-0000A5070000}"/>
    <cellStyle name="Normal 4 7 5 2" xfId="1566" xr:uid="{00000000-0005-0000-0000-0000A6070000}"/>
    <cellStyle name="Normal 4 7 5 3" xfId="1567" xr:uid="{00000000-0005-0000-0000-0000A7070000}"/>
    <cellStyle name="Normal 4 7 6" xfId="1568" xr:uid="{00000000-0005-0000-0000-0000A8070000}"/>
    <cellStyle name="Normal 4 7 6 2" xfId="2905" xr:uid="{00000000-0005-0000-0000-0000A9070000}"/>
    <cellStyle name="Normal 4 7 7" xfId="1569" xr:uid="{00000000-0005-0000-0000-0000AA070000}"/>
    <cellStyle name="Normal 4 7 7 2" xfId="2906" xr:uid="{00000000-0005-0000-0000-0000AB070000}"/>
    <cellStyle name="Normal 4 7 8" xfId="2904" xr:uid="{00000000-0005-0000-0000-0000AC070000}"/>
    <cellStyle name="Normal 4 8" xfId="1570" xr:uid="{00000000-0005-0000-0000-0000AD070000}"/>
    <cellStyle name="Normal 4 8 2" xfId="1571" xr:uid="{00000000-0005-0000-0000-0000AE070000}"/>
    <cellStyle name="Normal 4 8 2 2" xfId="1572" xr:uid="{00000000-0005-0000-0000-0000AF070000}"/>
    <cellStyle name="Normal 4 8 2 3" xfId="1573" xr:uid="{00000000-0005-0000-0000-0000B0070000}"/>
    <cellStyle name="Normal 4 8 3" xfId="1574" xr:uid="{00000000-0005-0000-0000-0000B1070000}"/>
    <cellStyle name="Normal 4 8 3 2" xfId="1575" xr:uid="{00000000-0005-0000-0000-0000B2070000}"/>
    <cellStyle name="Normal 4 8 3 3" xfId="1576" xr:uid="{00000000-0005-0000-0000-0000B3070000}"/>
    <cellStyle name="Normal 4 8 4" xfId="1577" xr:uid="{00000000-0005-0000-0000-0000B4070000}"/>
    <cellStyle name="Normal 4 8 4 2" xfId="1578" xr:uid="{00000000-0005-0000-0000-0000B5070000}"/>
    <cellStyle name="Normal 4 8 4 3" xfId="1579" xr:uid="{00000000-0005-0000-0000-0000B6070000}"/>
    <cellStyle name="Normal 4 8 5" xfId="1580" xr:uid="{00000000-0005-0000-0000-0000B7070000}"/>
    <cellStyle name="Normal 4 8 5 2" xfId="1581" xr:uid="{00000000-0005-0000-0000-0000B8070000}"/>
    <cellStyle name="Normal 4 8 5 3" xfId="1582" xr:uid="{00000000-0005-0000-0000-0000B9070000}"/>
    <cellStyle name="Normal 4 8 6" xfId="1583" xr:uid="{00000000-0005-0000-0000-0000BA070000}"/>
    <cellStyle name="Normal 4 8 6 2" xfId="2908" xr:uid="{00000000-0005-0000-0000-0000BB070000}"/>
    <cellStyle name="Normal 4 8 7" xfId="1584" xr:uid="{00000000-0005-0000-0000-0000BC070000}"/>
    <cellStyle name="Normal 4 8 7 2" xfId="2909" xr:uid="{00000000-0005-0000-0000-0000BD070000}"/>
    <cellStyle name="Normal 4 8 8" xfId="2907" xr:uid="{00000000-0005-0000-0000-0000BE070000}"/>
    <cellStyle name="Normal 4 9" xfId="1585" xr:uid="{00000000-0005-0000-0000-0000BF070000}"/>
    <cellStyle name="Normal 4 9 2" xfId="1586" xr:uid="{00000000-0005-0000-0000-0000C0070000}"/>
    <cellStyle name="Normal 4 9 2 2" xfId="1587" xr:uid="{00000000-0005-0000-0000-0000C1070000}"/>
    <cellStyle name="Normal 4 9 2 3" xfId="1588" xr:uid="{00000000-0005-0000-0000-0000C2070000}"/>
    <cellStyle name="Normal 4 9 3" xfId="1589" xr:uid="{00000000-0005-0000-0000-0000C3070000}"/>
    <cellStyle name="Normal 4 9 3 2" xfId="1590" xr:uid="{00000000-0005-0000-0000-0000C4070000}"/>
    <cellStyle name="Normal 4 9 3 3" xfId="1591" xr:uid="{00000000-0005-0000-0000-0000C5070000}"/>
    <cellStyle name="Normal 4 9 4" xfId="1592" xr:uid="{00000000-0005-0000-0000-0000C6070000}"/>
    <cellStyle name="Normal 4 9 4 2" xfId="1593" xr:uid="{00000000-0005-0000-0000-0000C7070000}"/>
    <cellStyle name="Normal 4 9 4 3" xfId="1594" xr:uid="{00000000-0005-0000-0000-0000C8070000}"/>
    <cellStyle name="Normal 4 9 5" xfId="1595" xr:uid="{00000000-0005-0000-0000-0000C9070000}"/>
    <cellStyle name="Normal 4 9 5 2" xfId="1596" xr:uid="{00000000-0005-0000-0000-0000CA070000}"/>
    <cellStyle name="Normal 4 9 5 3" xfId="1597" xr:uid="{00000000-0005-0000-0000-0000CB070000}"/>
    <cellStyle name="Normal 4 9 6" xfId="1598" xr:uid="{00000000-0005-0000-0000-0000CC070000}"/>
    <cellStyle name="Normal 4 9 6 2" xfId="2911" xr:uid="{00000000-0005-0000-0000-0000CD070000}"/>
    <cellStyle name="Normal 4 9 7" xfId="1599" xr:uid="{00000000-0005-0000-0000-0000CE070000}"/>
    <cellStyle name="Normal 4 9 7 2" xfId="2912" xr:uid="{00000000-0005-0000-0000-0000CF070000}"/>
    <cellStyle name="Normal 4 9 8" xfId="2910" xr:uid="{00000000-0005-0000-0000-0000D0070000}"/>
    <cellStyle name="Normal 40 2" xfId="1600" xr:uid="{00000000-0005-0000-0000-0000D1070000}"/>
    <cellStyle name="Normal 40 2 10" xfId="1601" xr:uid="{00000000-0005-0000-0000-0000D2070000}"/>
    <cellStyle name="Normal 40 2 10 2" xfId="2914" xr:uid="{00000000-0005-0000-0000-0000D3070000}"/>
    <cellStyle name="Normal 40 2 11" xfId="2913" xr:uid="{00000000-0005-0000-0000-0000D4070000}"/>
    <cellStyle name="Normal 40 2 2" xfId="1602" xr:uid="{00000000-0005-0000-0000-0000D5070000}"/>
    <cellStyle name="Normal 40 2 2 10" xfId="1603" xr:uid="{00000000-0005-0000-0000-0000D6070000}"/>
    <cellStyle name="Normal 40 2 2 10 2" xfId="2916" xr:uid="{00000000-0005-0000-0000-0000D7070000}"/>
    <cellStyle name="Normal 40 2 2 11" xfId="2915" xr:uid="{00000000-0005-0000-0000-0000D8070000}"/>
    <cellStyle name="Normal 40 2 2 2" xfId="1604" xr:uid="{00000000-0005-0000-0000-0000D9070000}"/>
    <cellStyle name="Normal 40 2 2 2 2" xfId="1605" xr:uid="{00000000-0005-0000-0000-0000DA070000}"/>
    <cellStyle name="Normal 40 2 2 2 3" xfId="1606" xr:uid="{00000000-0005-0000-0000-0000DB070000}"/>
    <cellStyle name="Normal 40 2 2 2 4" xfId="2917" xr:uid="{00000000-0005-0000-0000-0000DC070000}"/>
    <cellStyle name="Normal 40 2 2 3" xfId="1607" xr:uid="{00000000-0005-0000-0000-0000DD070000}"/>
    <cellStyle name="Normal 40 2 2 3 2" xfId="1608" xr:uid="{00000000-0005-0000-0000-0000DE070000}"/>
    <cellStyle name="Normal 40 2 2 3 3" xfId="1609" xr:uid="{00000000-0005-0000-0000-0000DF070000}"/>
    <cellStyle name="Normal 40 2 2 3 4" xfId="2918" xr:uid="{00000000-0005-0000-0000-0000E0070000}"/>
    <cellStyle name="Normal 40 2 2 4" xfId="1610" xr:uid="{00000000-0005-0000-0000-0000E1070000}"/>
    <cellStyle name="Normal 40 2 2 4 2" xfId="1611" xr:uid="{00000000-0005-0000-0000-0000E2070000}"/>
    <cellStyle name="Normal 40 2 2 4 3" xfId="1612" xr:uid="{00000000-0005-0000-0000-0000E3070000}"/>
    <cellStyle name="Normal 40 2 2 4 4" xfId="2919" xr:uid="{00000000-0005-0000-0000-0000E4070000}"/>
    <cellStyle name="Normal 40 2 2 5" xfId="1613" xr:uid="{00000000-0005-0000-0000-0000E5070000}"/>
    <cellStyle name="Normal 40 2 2 5 2" xfId="1614" xr:uid="{00000000-0005-0000-0000-0000E6070000}"/>
    <cellStyle name="Normal 40 2 2 5 3" xfId="1615" xr:uid="{00000000-0005-0000-0000-0000E7070000}"/>
    <cellStyle name="Normal 40 2 2 6" xfId="1616" xr:uid="{00000000-0005-0000-0000-0000E8070000}"/>
    <cellStyle name="Normal 40 2 2 6 2" xfId="1617" xr:uid="{00000000-0005-0000-0000-0000E9070000}"/>
    <cellStyle name="Normal 40 2 2 6 3" xfId="1618" xr:uid="{00000000-0005-0000-0000-0000EA070000}"/>
    <cellStyle name="Normal 40 2 2 7" xfId="1619" xr:uid="{00000000-0005-0000-0000-0000EB070000}"/>
    <cellStyle name="Normal 40 2 2 7 2" xfId="1620" xr:uid="{00000000-0005-0000-0000-0000EC070000}"/>
    <cellStyle name="Normal 40 2 2 7 3" xfId="1621" xr:uid="{00000000-0005-0000-0000-0000ED070000}"/>
    <cellStyle name="Normal 40 2 2 8" xfId="1622" xr:uid="{00000000-0005-0000-0000-0000EE070000}"/>
    <cellStyle name="Normal 40 2 2 8 2" xfId="1623" xr:uid="{00000000-0005-0000-0000-0000EF070000}"/>
    <cellStyle name="Normal 40 2 2 8 3" xfId="1624" xr:uid="{00000000-0005-0000-0000-0000F0070000}"/>
    <cellStyle name="Normal 40 2 2 9" xfId="1625" xr:uid="{00000000-0005-0000-0000-0000F1070000}"/>
    <cellStyle name="Normal 40 2 2 9 2" xfId="2920" xr:uid="{00000000-0005-0000-0000-0000F2070000}"/>
    <cellStyle name="Normal 40 2 3" xfId="1626" xr:uid="{00000000-0005-0000-0000-0000F3070000}"/>
    <cellStyle name="Normal 40 2 3 2" xfId="1627" xr:uid="{00000000-0005-0000-0000-0000F4070000}"/>
    <cellStyle name="Normal 40 2 3 3" xfId="1628" xr:uid="{00000000-0005-0000-0000-0000F5070000}"/>
    <cellStyle name="Normal 40 2 3 4" xfId="2921" xr:uid="{00000000-0005-0000-0000-0000F6070000}"/>
    <cellStyle name="Normal 40 2 4" xfId="1629" xr:uid="{00000000-0005-0000-0000-0000F7070000}"/>
    <cellStyle name="Normal 40 2 4 2" xfId="1630" xr:uid="{00000000-0005-0000-0000-0000F8070000}"/>
    <cellStyle name="Normal 40 2 4 3" xfId="1631" xr:uid="{00000000-0005-0000-0000-0000F9070000}"/>
    <cellStyle name="Normal 40 2 4 4" xfId="2922" xr:uid="{00000000-0005-0000-0000-0000FA070000}"/>
    <cellStyle name="Normal 40 2 5" xfId="1632" xr:uid="{00000000-0005-0000-0000-0000FB070000}"/>
    <cellStyle name="Normal 40 2 5 2" xfId="1633" xr:uid="{00000000-0005-0000-0000-0000FC070000}"/>
    <cellStyle name="Normal 40 2 5 3" xfId="1634" xr:uid="{00000000-0005-0000-0000-0000FD070000}"/>
    <cellStyle name="Normal 40 2 6" xfId="1635" xr:uid="{00000000-0005-0000-0000-0000FE070000}"/>
    <cellStyle name="Normal 40 2 6 2" xfId="1636" xr:uid="{00000000-0005-0000-0000-0000FF070000}"/>
    <cellStyle name="Normal 40 2 6 3" xfId="1637" xr:uid="{00000000-0005-0000-0000-000000080000}"/>
    <cellStyle name="Normal 40 2 7" xfId="1638" xr:uid="{00000000-0005-0000-0000-000001080000}"/>
    <cellStyle name="Normal 40 2 7 2" xfId="1639" xr:uid="{00000000-0005-0000-0000-000002080000}"/>
    <cellStyle name="Normal 40 2 7 3" xfId="1640" xr:uid="{00000000-0005-0000-0000-000003080000}"/>
    <cellStyle name="Normal 40 2 8" xfId="1641" xr:uid="{00000000-0005-0000-0000-000004080000}"/>
    <cellStyle name="Normal 40 2 8 2" xfId="1642" xr:uid="{00000000-0005-0000-0000-000005080000}"/>
    <cellStyle name="Normal 40 2 8 3" xfId="1643" xr:uid="{00000000-0005-0000-0000-000006080000}"/>
    <cellStyle name="Normal 40 2 9" xfId="1644" xr:uid="{00000000-0005-0000-0000-000007080000}"/>
    <cellStyle name="Normal 40 2 9 2" xfId="2923" xr:uid="{00000000-0005-0000-0000-000008080000}"/>
    <cellStyle name="Normal 40 3" xfId="1645" xr:uid="{00000000-0005-0000-0000-000009080000}"/>
    <cellStyle name="Normal 40 3 2" xfId="1646" xr:uid="{00000000-0005-0000-0000-00000A080000}"/>
    <cellStyle name="Normal 40 3 2 2" xfId="1647" xr:uid="{00000000-0005-0000-0000-00000B080000}"/>
    <cellStyle name="Normal 40 3 2 3" xfId="1648" xr:uid="{00000000-0005-0000-0000-00000C080000}"/>
    <cellStyle name="Normal 40 3 3" xfId="1649" xr:uid="{00000000-0005-0000-0000-00000D080000}"/>
    <cellStyle name="Normal 40 3 3 2" xfId="1650" xr:uid="{00000000-0005-0000-0000-00000E080000}"/>
    <cellStyle name="Normal 40 3 3 3" xfId="1651" xr:uid="{00000000-0005-0000-0000-00000F080000}"/>
    <cellStyle name="Normal 40 3 4" xfId="1652" xr:uid="{00000000-0005-0000-0000-000010080000}"/>
    <cellStyle name="Normal 40 3 4 2" xfId="1653" xr:uid="{00000000-0005-0000-0000-000011080000}"/>
    <cellStyle name="Normal 40 3 4 3" xfId="1654" xr:uid="{00000000-0005-0000-0000-000012080000}"/>
    <cellStyle name="Normal 40 3 5" xfId="1655" xr:uid="{00000000-0005-0000-0000-000013080000}"/>
    <cellStyle name="Normal 40 3 5 2" xfId="1656" xr:uid="{00000000-0005-0000-0000-000014080000}"/>
    <cellStyle name="Normal 40 3 5 3" xfId="1657" xr:uid="{00000000-0005-0000-0000-000015080000}"/>
    <cellStyle name="Normal 40 3 6" xfId="1658" xr:uid="{00000000-0005-0000-0000-000016080000}"/>
    <cellStyle name="Normal 40 3 6 2" xfId="2925" xr:uid="{00000000-0005-0000-0000-000017080000}"/>
    <cellStyle name="Normal 40 3 7" xfId="1659" xr:uid="{00000000-0005-0000-0000-000018080000}"/>
    <cellStyle name="Normal 40 3 7 2" xfId="2926" xr:uid="{00000000-0005-0000-0000-000019080000}"/>
    <cellStyle name="Normal 40 3 8" xfId="2924" xr:uid="{00000000-0005-0000-0000-00001A080000}"/>
    <cellStyle name="Normal 40 4" xfId="1660" xr:uid="{00000000-0005-0000-0000-00001B080000}"/>
    <cellStyle name="Normal 40 4 2" xfId="1661" xr:uid="{00000000-0005-0000-0000-00001C080000}"/>
    <cellStyle name="Normal 40 4 3" xfId="1662" xr:uid="{00000000-0005-0000-0000-00001D080000}"/>
    <cellStyle name="Normal 40 4 4" xfId="2927" xr:uid="{00000000-0005-0000-0000-00001E080000}"/>
    <cellStyle name="Normal 40 5" xfId="1663" xr:uid="{00000000-0005-0000-0000-00001F080000}"/>
    <cellStyle name="Normal 40 5 2" xfId="1664" xr:uid="{00000000-0005-0000-0000-000020080000}"/>
    <cellStyle name="Normal 40 5 3" xfId="1665" xr:uid="{00000000-0005-0000-0000-000021080000}"/>
    <cellStyle name="Normal 40 5 4" xfId="2928" xr:uid="{00000000-0005-0000-0000-000022080000}"/>
    <cellStyle name="Normal 40 6" xfId="1666" xr:uid="{00000000-0005-0000-0000-000023080000}"/>
    <cellStyle name="Normal 40 6 2" xfId="1667" xr:uid="{00000000-0005-0000-0000-000024080000}"/>
    <cellStyle name="Normal 40 6 3" xfId="1668" xr:uid="{00000000-0005-0000-0000-000025080000}"/>
    <cellStyle name="Normal 40 6 4" xfId="2929" xr:uid="{00000000-0005-0000-0000-000026080000}"/>
    <cellStyle name="Normal 41 2" xfId="1669" xr:uid="{00000000-0005-0000-0000-000027080000}"/>
    <cellStyle name="Normal 41 2 10" xfId="1670" xr:uid="{00000000-0005-0000-0000-000028080000}"/>
    <cellStyle name="Normal 41 2 10 2" xfId="2931" xr:uid="{00000000-0005-0000-0000-000029080000}"/>
    <cellStyle name="Normal 41 2 11" xfId="2930" xr:uid="{00000000-0005-0000-0000-00002A080000}"/>
    <cellStyle name="Normal 41 2 2" xfId="1671" xr:uid="{00000000-0005-0000-0000-00002B080000}"/>
    <cellStyle name="Normal 41 2 2 10" xfId="1672" xr:uid="{00000000-0005-0000-0000-00002C080000}"/>
    <cellStyle name="Normal 41 2 2 10 2" xfId="2933" xr:uid="{00000000-0005-0000-0000-00002D080000}"/>
    <cellStyle name="Normal 41 2 2 11" xfId="2932" xr:uid="{00000000-0005-0000-0000-00002E080000}"/>
    <cellStyle name="Normal 41 2 2 2" xfId="1673" xr:uid="{00000000-0005-0000-0000-00002F080000}"/>
    <cellStyle name="Normal 41 2 2 2 2" xfId="1674" xr:uid="{00000000-0005-0000-0000-000030080000}"/>
    <cellStyle name="Normal 41 2 2 2 3" xfId="1675" xr:uid="{00000000-0005-0000-0000-000031080000}"/>
    <cellStyle name="Normal 41 2 2 2 4" xfId="2934" xr:uid="{00000000-0005-0000-0000-000032080000}"/>
    <cellStyle name="Normal 41 2 2 3" xfId="1676" xr:uid="{00000000-0005-0000-0000-000033080000}"/>
    <cellStyle name="Normal 41 2 2 3 2" xfId="1677" xr:uid="{00000000-0005-0000-0000-000034080000}"/>
    <cellStyle name="Normal 41 2 2 3 3" xfId="1678" xr:uid="{00000000-0005-0000-0000-000035080000}"/>
    <cellStyle name="Normal 41 2 2 3 4" xfId="2935" xr:uid="{00000000-0005-0000-0000-000036080000}"/>
    <cellStyle name="Normal 41 2 2 4" xfId="1679" xr:uid="{00000000-0005-0000-0000-000037080000}"/>
    <cellStyle name="Normal 41 2 2 4 2" xfId="1680" xr:uid="{00000000-0005-0000-0000-000038080000}"/>
    <cellStyle name="Normal 41 2 2 4 3" xfId="1681" xr:uid="{00000000-0005-0000-0000-000039080000}"/>
    <cellStyle name="Normal 41 2 2 4 4" xfId="2936" xr:uid="{00000000-0005-0000-0000-00003A080000}"/>
    <cellStyle name="Normal 41 2 2 5" xfId="1682" xr:uid="{00000000-0005-0000-0000-00003B080000}"/>
    <cellStyle name="Normal 41 2 2 5 2" xfId="1683" xr:uid="{00000000-0005-0000-0000-00003C080000}"/>
    <cellStyle name="Normal 41 2 2 5 3" xfId="1684" xr:uid="{00000000-0005-0000-0000-00003D080000}"/>
    <cellStyle name="Normal 41 2 2 6" xfId="1685" xr:uid="{00000000-0005-0000-0000-00003E080000}"/>
    <cellStyle name="Normal 41 2 2 6 2" xfId="1686" xr:uid="{00000000-0005-0000-0000-00003F080000}"/>
    <cellStyle name="Normal 41 2 2 6 3" xfId="1687" xr:uid="{00000000-0005-0000-0000-000040080000}"/>
    <cellStyle name="Normal 41 2 2 7" xfId="1688" xr:uid="{00000000-0005-0000-0000-000041080000}"/>
    <cellStyle name="Normal 41 2 2 7 2" xfId="1689" xr:uid="{00000000-0005-0000-0000-000042080000}"/>
    <cellStyle name="Normal 41 2 2 7 3" xfId="1690" xr:uid="{00000000-0005-0000-0000-000043080000}"/>
    <cellStyle name="Normal 41 2 2 8" xfId="1691" xr:uid="{00000000-0005-0000-0000-000044080000}"/>
    <cellStyle name="Normal 41 2 2 8 2" xfId="1692" xr:uid="{00000000-0005-0000-0000-000045080000}"/>
    <cellStyle name="Normal 41 2 2 8 3" xfId="1693" xr:uid="{00000000-0005-0000-0000-000046080000}"/>
    <cellStyle name="Normal 41 2 2 9" xfId="1694" xr:uid="{00000000-0005-0000-0000-000047080000}"/>
    <cellStyle name="Normal 41 2 2 9 2" xfId="2937" xr:uid="{00000000-0005-0000-0000-000048080000}"/>
    <cellStyle name="Normal 41 2 3" xfId="1695" xr:uid="{00000000-0005-0000-0000-000049080000}"/>
    <cellStyle name="Normal 41 2 3 2" xfId="1696" xr:uid="{00000000-0005-0000-0000-00004A080000}"/>
    <cellStyle name="Normal 41 2 3 3" xfId="1697" xr:uid="{00000000-0005-0000-0000-00004B080000}"/>
    <cellStyle name="Normal 41 2 3 4" xfId="2938" xr:uid="{00000000-0005-0000-0000-00004C080000}"/>
    <cellStyle name="Normal 41 2 4" xfId="1698" xr:uid="{00000000-0005-0000-0000-00004D080000}"/>
    <cellStyle name="Normal 41 2 4 2" xfId="1699" xr:uid="{00000000-0005-0000-0000-00004E080000}"/>
    <cellStyle name="Normal 41 2 4 3" xfId="1700" xr:uid="{00000000-0005-0000-0000-00004F080000}"/>
    <cellStyle name="Normal 41 2 4 4" xfId="2939" xr:uid="{00000000-0005-0000-0000-000050080000}"/>
    <cellStyle name="Normal 41 2 5" xfId="1701" xr:uid="{00000000-0005-0000-0000-000051080000}"/>
    <cellStyle name="Normal 41 2 5 2" xfId="1702" xr:uid="{00000000-0005-0000-0000-000052080000}"/>
    <cellStyle name="Normal 41 2 5 3" xfId="1703" xr:uid="{00000000-0005-0000-0000-000053080000}"/>
    <cellStyle name="Normal 41 2 6" xfId="1704" xr:uid="{00000000-0005-0000-0000-000054080000}"/>
    <cellStyle name="Normal 41 2 6 2" xfId="1705" xr:uid="{00000000-0005-0000-0000-000055080000}"/>
    <cellStyle name="Normal 41 2 6 3" xfId="1706" xr:uid="{00000000-0005-0000-0000-000056080000}"/>
    <cellStyle name="Normal 41 2 7" xfId="1707" xr:uid="{00000000-0005-0000-0000-000057080000}"/>
    <cellStyle name="Normal 41 2 7 2" xfId="1708" xr:uid="{00000000-0005-0000-0000-000058080000}"/>
    <cellStyle name="Normal 41 2 7 3" xfId="1709" xr:uid="{00000000-0005-0000-0000-000059080000}"/>
    <cellStyle name="Normal 41 2 8" xfId="1710" xr:uid="{00000000-0005-0000-0000-00005A080000}"/>
    <cellStyle name="Normal 41 2 8 2" xfId="1711" xr:uid="{00000000-0005-0000-0000-00005B080000}"/>
    <cellStyle name="Normal 41 2 8 3" xfId="1712" xr:uid="{00000000-0005-0000-0000-00005C080000}"/>
    <cellStyle name="Normal 41 2 9" xfId="1713" xr:uid="{00000000-0005-0000-0000-00005D080000}"/>
    <cellStyle name="Normal 41 2 9 2" xfId="2940" xr:uid="{00000000-0005-0000-0000-00005E080000}"/>
    <cellStyle name="Normal 41 3" xfId="1714" xr:uid="{00000000-0005-0000-0000-00005F080000}"/>
    <cellStyle name="Normal 41 3 2" xfId="1715" xr:uid="{00000000-0005-0000-0000-000060080000}"/>
    <cellStyle name="Normal 41 3 3" xfId="1716" xr:uid="{00000000-0005-0000-0000-000061080000}"/>
    <cellStyle name="Normal 41 3 4" xfId="2941" xr:uid="{00000000-0005-0000-0000-000062080000}"/>
    <cellStyle name="Normal 41 4" xfId="1717" xr:uid="{00000000-0005-0000-0000-000063080000}"/>
    <cellStyle name="Normal 41 4 2" xfId="1718" xr:uid="{00000000-0005-0000-0000-000064080000}"/>
    <cellStyle name="Normal 41 4 3" xfId="1719" xr:uid="{00000000-0005-0000-0000-000065080000}"/>
    <cellStyle name="Normal 41 4 4" xfId="2942" xr:uid="{00000000-0005-0000-0000-000066080000}"/>
    <cellStyle name="Normal 41 5" xfId="1720" xr:uid="{00000000-0005-0000-0000-000067080000}"/>
    <cellStyle name="Normal 41 5 2" xfId="1721" xr:uid="{00000000-0005-0000-0000-000068080000}"/>
    <cellStyle name="Normal 41 5 3" xfId="1722" xr:uid="{00000000-0005-0000-0000-000069080000}"/>
    <cellStyle name="Normal 41 5 4" xfId="2943" xr:uid="{00000000-0005-0000-0000-00006A080000}"/>
    <cellStyle name="Normal 42" xfId="1723" xr:uid="{00000000-0005-0000-0000-00006B080000}"/>
    <cellStyle name="Normal 42 2" xfId="1724" xr:uid="{00000000-0005-0000-0000-00006C080000}"/>
    <cellStyle name="Normal 42 2 2" xfId="1725" xr:uid="{00000000-0005-0000-0000-00006D080000}"/>
    <cellStyle name="Normal 42 2 2 2" xfId="1726" xr:uid="{00000000-0005-0000-0000-00006E080000}"/>
    <cellStyle name="Normal 42 2 2 3" xfId="1727" xr:uid="{00000000-0005-0000-0000-00006F080000}"/>
    <cellStyle name="Normal 42 2 3" xfId="1728" xr:uid="{00000000-0005-0000-0000-000070080000}"/>
    <cellStyle name="Normal 42 2 3 2" xfId="1729" xr:uid="{00000000-0005-0000-0000-000071080000}"/>
    <cellStyle name="Normal 42 2 3 3" xfId="1730" xr:uid="{00000000-0005-0000-0000-000072080000}"/>
    <cellStyle name="Normal 42 2 4" xfId="1731" xr:uid="{00000000-0005-0000-0000-000073080000}"/>
    <cellStyle name="Normal 42 2 4 2" xfId="1732" xr:uid="{00000000-0005-0000-0000-000074080000}"/>
    <cellStyle name="Normal 42 2 4 3" xfId="1733" xr:uid="{00000000-0005-0000-0000-000075080000}"/>
    <cellStyle name="Normal 42 2 5" xfId="1734" xr:uid="{00000000-0005-0000-0000-000076080000}"/>
    <cellStyle name="Normal 42 2 5 2" xfId="1735" xr:uid="{00000000-0005-0000-0000-000077080000}"/>
    <cellStyle name="Normal 42 2 5 3" xfId="1736" xr:uid="{00000000-0005-0000-0000-000078080000}"/>
    <cellStyle name="Normal 42 2 6" xfId="1737" xr:uid="{00000000-0005-0000-0000-000079080000}"/>
    <cellStyle name="Normal 42 2 6 2" xfId="2946" xr:uid="{00000000-0005-0000-0000-00007A080000}"/>
    <cellStyle name="Normal 42 2 7" xfId="1738" xr:uid="{00000000-0005-0000-0000-00007B080000}"/>
    <cellStyle name="Normal 42 2 7 2" xfId="2947" xr:uid="{00000000-0005-0000-0000-00007C080000}"/>
    <cellStyle name="Normal 42 2 8" xfId="2945" xr:uid="{00000000-0005-0000-0000-00007D080000}"/>
    <cellStyle name="Normal 42 3" xfId="1739" xr:uid="{00000000-0005-0000-0000-00007E080000}"/>
    <cellStyle name="Normal 42 4" xfId="2944" xr:uid="{00000000-0005-0000-0000-00007F080000}"/>
    <cellStyle name="Normal 43" xfId="1740" xr:uid="{00000000-0005-0000-0000-000080080000}"/>
    <cellStyle name="Normal 43 2" xfId="1741" xr:uid="{00000000-0005-0000-0000-000081080000}"/>
    <cellStyle name="Normal 43 2 2" xfId="1742" xr:uid="{00000000-0005-0000-0000-000082080000}"/>
    <cellStyle name="Normal 43 2 2 2" xfId="1743" xr:uid="{00000000-0005-0000-0000-000083080000}"/>
    <cellStyle name="Normal 43 2 2 3" xfId="1744" xr:uid="{00000000-0005-0000-0000-000084080000}"/>
    <cellStyle name="Normal 43 2 3" xfId="1745" xr:uid="{00000000-0005-0000-0000-000085080000}"/>
    <cellStyle name="Normal 43 2 3 2" xfId="1746" xr:uid="{00000000-0005-0000-0000-000086080000}"/>
    <cellStyle name="Normal 43 2 3 3" xfId="1747" xr:uid="{00000000-0005-0000-0000-000087080000}"/>
    <cellStyle name="Normal 43 2 4" xfId="1748" xr:uid="{00000000-0005-0000-0000-000088080000}"/>
    <cellStyle name="Normal 43 2 4 2" xfId="1749" xr:uid="{00000000-0005-0000-0000-000089080000}"/>
    <cellStyle name="Normal 43 2 4 3" xfId="1750" xr:uid="{00000000-0005-0000-0000-00008A080000}"/>
    <cellStyle name="Normal 43 2 5" xfId="1751" xr:uid="{00000000-0005-0000-0000-00008B080000}"/>
    <cellStyle name="Normal 43 2 5 2" xfId="1752" xr:uid="{00000000-0005-0000-0000-00008C080000}"/>
    <cellStyle name="Normal 43 2 5 3" xfId="1753" xr:uid="{00000000-0005-0000-0000-00008D080000}"/>
    <cellStyle name="Normal 43 2 6" xfId="1754" xr:uid="{00000000-0005-0000-0000-00008E080000}"/>
    <cellStyle name="Normal 43 2 6 2" xfId="2950" xr:uid="{00000000-0005-0000-0000-00008F080000}"/>
    <cellStyle name="Normal 43 2 7" xfId="1755" xr:uid="{00000000-0005-0000-0000-000090080000}"/>
    <cellStyle name="Normal 43 2 7 2" xfId="2951" xr:uid="{00000000-0005-0000-0000-000091080000}"/>
    <cellStyle name="Normal 43 2 8" xfId="2949" xr:uid="{00000000-0005-0000-0000-000092080000}"/>
    <cellStyle name="Normal 43 3" xfId="1756" xr:uid="{00000000-0005-0000-0000-000093080000}"/>
    <cellStyle name="Normal 43 4" xfId="2948" xr:uid="{00000000-0005-0000-0000-000094080000}"/>
    <cellStyle name="Normal 44 2" xfId="1757" xr:uid="{00000000-0005-0000-0000-000095080000}"/>
    <cellStyle name="Normal 44 2 2" xfId="1758" xr:uid="{00000000-0005-0000-0000-000096080000}"/>
    <cellStyle name="Normal 44 2 3" xfId="1759" xr:uid="{00000000-0005-0000-0000-000097080000}"/>
    <cellStyle name="Normal 44 3" xfId="1760" xr:uid="{00000000-0005-0000-0000-000098080000}"/>
    <cellStyle name="Normal 44 3 2" xfId="1761" xr:uid="{00000000-0005-0000-0000-000099080000}"/>
    <cellStyle name="Normal 44 3 3" xfId="1762" xr:uid="{00000000-0005-0000-0000-00009A080000}"/>
    <cellStyle name="Normal 44 4" xfId="1763" xr:uid="{00000000-0005-0000-0000-00009B080000}"/>
    <cellStyle name="Normal 44 4 2" xfId="1764" xr:uid="{00000000-0005-0000-0000-00009C080000}"/>
    <cellStyle name="Normal 44 4 3" xfId="1765" xr:uid="{00000000-0005-0000-0000-00009D080000}"/>
    <cellStyle name="Normal 44 5" xfId="1766" xr:uid="{00000000-0005-0000-0000-00009E080000}"/>
    <cellStyle name="Normal 44 5 2" xfId="1767" xr:uid="{00000000-0005-0000-0000-00009F080000}"/>
    <cellStyle name="Normal 44 5 3" xfId="1768" xr:uid="{00000000-0005-0000-0000-0000A0080000}"/>
    <cellStyle name="Normal 44 5 4" xfId="2952" xr:uid="{00000000-0005-0000-0000-0000A1080000}"/>
    <cellStyle name="Normal 44 6" xfId="1769" xr:uid="{00000000-0005-0000-0000-0000A2080000}"/>
    <cellStyle name="Normal 44 6 2" xfId="1770" xr:uid="{00000000-0005-0000-0000-0000A3080000}"/>
    <cellStyle name="Normal 44 6 3" xfId="1771" xr:uid="{00000000-0005-0000-0000-0000A4080000}"/>
    <cellStyle name="Normal 44 6 4" xfId="2953" xr:uid="{00000000-0005-0000-0000-0000A5080000}"/>
    <cellStyle name="Normal 44 7" xfId="1772" xr:uid="{00000000-0005-0000-0000-0000A6080000}"/>
    <cellStyle name="Normal 44 7 2" xfId="1773" xr:uid="{00000000-0005-0000-0000-0000A7080000}"/>
    <cellStyle name="Normal 44 7 3" xfId="1774" xr:uid="{00000000-0005-0000-0000-0000A8080000}"/>
    <cellStyle name="Normal 44 7 4" xfId="2954" xr:uid="{00000000-0005-0000-0000-0000A9080000}"/>
    <cellStyle name="Normal 44 8" xfId="1775" xr:uid="{00000000-0005-0000-0000-0000AA080000}"/>
    <cellStyle name="Normal 44 8 2" xfId="1776" xr:uid="{00000000-0005-0000-0000-0000AB080000}"/>
    <cellStyle name="Normal 44 8 3" xfId="1777" xr:uid="{00000000-0005-0000-0000-0000AC080000}"/>
    <cellStyle name="Normal 44 8 4" xfId="2955" xr:uid="{00000000-0005-0000-0000-0000AD080000}"/>
    <cellStyle name="Normal 45 2" xfId="1778" xr:uid="{00000000-0005-0000-0000-0000AE080000}"/>
    <cellStyle name="Normal 45 2 2" xfId="1779" xr:uid="{00000000-0005-0000-0000-0000AF080000}"/>
    <cellStyle name="Normal 45 2 3" xfId="1780" xr:uid="{00000000-0005-0000-0000-0000B0080000}"/>
    <cellStyle name="Normal 45 2 4" xfId="2956" xr:uid="{00000000-0005-0000-0000-0000B1080000}"/>
    <cellStyle name="Normal 45 3" xfId="1781" xr:uid="{00000000-0005-0000-0000-0000B2080000}"/>
    <cellStyle name="Normal 45 3 2" xfId="1782" xr:uid="{00000000-0005-0000-0000-0000B3080000}"/>
    <cellStyle name="Normal 45 3 3" xfId="1783" xr:uid="{00000000-0005-0000-0000-0000B4080000}"/>
    <cellStyle name="Normal 45 3 4" xfId="2957" xr:uid="{00000000-0005-0000-0000-0000B5080000}"/>
    <cellStyle name="Normal 46" xfId="1784" xr:uid="{00000000-0005-0000-0000-0000B6080000}"/>
    <cellStyle name="Normal 46 2" xfId="1785" xr:uid="{00000000-0005-0000-0000-0000B7080000}"/>
    <cellStyle name="Normal 46 3" xfId="2958" xr:uid="{00000000-0005-0000-0000-0000B8080000}"/>
    <cellStyle name="Normal 47 2" xfId="1786" xr:uid="{00000000-0005-0000-0000-0000B9080000}"/>
    <cellStyle name="Normal 47 2 2" xfId="1787" xr:uid="{00000000-0005-0000-0000-0000BA080000}"/>
    <cellStyle name="Normal 47 2 3" xfId="1788" xr:uid="{00000000-0005-0000-0000-0000BB080000}"/>
    <cellStyle name="Normal 47 2 4" xfId="2959" xr:uid="{00000000-0005-0000-0000-0000BC080000}"/>
    <cellStyle name="Normal 48" xfId="1789" xr:uid="{00000000-0005-0000-0000-0000BD080000}"/>
    <cellStyle name="Normal 48 2" xfId="1790" xr:uid="{00000000-0005-0000-0000-0000BE080000}"/>
    <cellStyle name="Normal 48 3" xfId="2960" xr:uid="{00000000-0005-0000-0000-0000BF080000}"/>
    <cellStyle name="Normal 5" xfId="1791" xr:uid="{00000000-0005-0000-0000-0000C0080000}"/>
    <cellStyle name="Normal 5 10" xfId="1792" xr:uid="{00000000-0005-0000-0000-0000C1080000}"/>
    <cellStyle name="Normal 5 10 2" xfId="1793" xr:uid="{00000000-0005-0000-0000-0000C2080000}"/>
    <cellStyle name="Normal 5 10 2 2" xfId="1794" xr:uid="{00000000-0005-0000-0000-0000C3080000}"/>
    <cellStyle name="Normal 5 10 2 3" xfId="1795" xr:uid="{00000000-0005-0000-0000-0000C4080000}"/>
    <cellStyle name="Normal 5 10 3" xfId="1796" xr:uid="{00000000-0005-0000-0000-0000C5080000}"/>
    <cellStyle name="Normal 5 10 3 2" xfId="1797" xr:uid="{00000000-0005-0000-0000-0000C6080000}"/>
    <cellStyle name="Normal 5 10 3 3" xfId="1798" xr:uid="{00000000-0005-0000-0000-0000C7080000}"/>
    <cellStyle name="Normal 5 10 4" xfId="1799" xr:uid="{00000000-0005-0000-0000-0000C8080000}"/>
    <cellStyle name="Normal 5 10 4 2" xfId="1800" xr:uid="{00000000-0005-0000-0000-0000C9080000}"/>
    <cellStyle name="Normal 5 10 4 3" xfId="1801" xr:uid="{00000000-0005-0000-0000-0000CA080000}"/>
    <cellStyle name="Normal 5 10 5" xfId="1802" xr:uid="{00000000-0005-0000-0000-0000CB080000}"/>
    <cellStyle name="Normal 5 10 5 2" xfId="1803" xr:uid="{00000000-0005-0000-0000-0000CC080000}"/>
    <cellStyle name="Normal 5 10 5 3" xfId="1804" xr:uid="{00000000-0005-0000-0000-0000CD080000}"/>
    <cellStyle name="Normal 5 10 6" xfId="1805" xr:uid="{00000000-0005-0000-0000-0000CE080000}"/>
    <cellStyle name="Normal 5 10 6 2" xfId="2963" xr:uid="{00000000-0005-0000-0000-0000CF080000}"/>
    <cellStyle name="Normal 5 10 7" xfId="1806" xr:uid="{00000000-0005-0000-0000-0000D0080000}"/>
    <cellStyle name="Normal 5 10 7 2" xfId="2964" xr:uid="{00000000-0005-0000-0000-0000D1080000}"/>
    <cellStyle name="Normal 5 10 8" xfId="2962" xr:uid="{00000000-0005-0000-0000-0000D2080000}"/>
    <cellStyle name="Normal 5 11" xfId="1807" xr:uid="{00000000-0005-0000-0000-0000D3080000}"/>
    <cellStyle name="Normal 5 11 2" xfId="1808" xr:uid="{00000000-0005-0000-0000-0000D4080000}"/>
    <cellStyle name="Normal 5 11 2 2" xfId="1809" xr:uid="{00000000-0005-0000-0000-0000D5080000}"/>
    <cellStyle name="Normal 5 11 2 3" xfId="1810" xr:uid="{00000000-0005-0000-0000-0000D6080000}"/>
    <cellStyle name="Normal 5 11 3" xfId="1811" xr:uid="{00000000-0005-0000-0000-0000D7080000}"/>
    <cellStyle name="Normal 5 11 3 2" xfId="1812" xr:uid="{00000000-0005-0000-0000-0000D8080000}"/>
    <cellStyle name="Normal 5 11 3 3" xfId="1813" xr:uid="{00000000-0005-0000-0000-0000D9080000}"/>
    <cellStyle name="Normal 5 11 4" xfId="1814" xr:uid="{00000000-0005-0000-0000-0000DA080000}"/>
    <cellStyle name="Normal 5 11 4 2" xfId="1815" xr:uid="{00000000-0005-0000-0000-0000DB080000}"/>
    <cellStyle name="Normal 5 11 4 3" xfId="1816" xr:uid="{00000000-0005-0000-0000-0000DC080000}"/>
    <cellStyle name="Normal 5 11 5" xfId="1817" xr:uid="{00000000-0005-0000-0000-0000DD080000}"/>
    <cellStyle name="Normal 5 11 5 2" xfId="1818" xr:uid="{00000000-0005-0000-0000-0000DE080000}"/>
    <cellStyle name="Normal 5 11 5 3" xfId="1819" xr:uid="{00000000-0005-0000-0000-0000DF080000}"/>
    <cellStyle name="Normal 5 11 6" xfId="1820" xr:uid="{00000000-0005-0000-0000-0000E0080000}"/>
    <cellStyle name="Normal 5 11 6 2" xfId="2966" xr:uid="{00000000-0005-0000-0000-0000E1080000}"/>
    <cellStyle name="Normal 5 11 7" xfId="1821" xr:uid="{00000000-0005-0000-0000-0000E2080000}"/>
    <cellStyle name="Normal 5 11 7 2" xfId="2967" xr:uid="{00000000-0005-0000-0000-0000E3080000}"/>
    <cellStyle name="Normal 5 11 8" xfId="2965" xr:uid="{00000000-0005-0000-0000-0000E4080000}"/>
    <cellStyle name="Normal 5 12" xfId="1822" xr:uid="{00000000-0005-0000-0000-0000E5080000}"/>
    <cellStyle name="Normal 5 12 2" xfId="1823" xr:uid="{00000000-0005-0000-0000-0000E6080000}"/>
    <cellStyle name="Normal 5 12 2 2" xfId="1824" xr:uid="{00000000-0005-0000-0000-0000E7080000}"/>
    <cellStyle name="Normal 5 12 2 3" xfId="1825" xr:uid="{00000000-0005-0000-0000-0000E8080000}"/>
    <cellStyle name="Normal 5 12 3" xfId="1826" xr:uid="{00000000-0005-0000-0000-0000E9080000}"/>
    <cellStyle name="Normal 5 12 3 2" xfId="1827" xr:uid="{00000000-0005-0000-0000-0000EA080000}"/>
    <cellStyle name="Normal 5 12 3 3" xfId="1828" xr:uid="{00000000-0005-0000-0000-0000EB080000}"/>
    <cellStyle name="Normal 5 12 4" xfId="1829" xr:uid="{00000000-0005-0000-0000-0000EC080000}"/>
    <cellStyle name="Normal 5 12 4 2" xfId="1830" xr:uid="{00000000-0005-0000-0000-0000ED080000}"/>
    <cellStyle name="Normal 5 12 4 3" xfId="1831" xr:uid="{00000000-0005-0000-0000-0000EE080000}"/>
    <cellStyle name="Normal 5 12 5" xfId="1832" xr:uid="{00000000-0005-0000-0000-0000EF080000}"/>
    <cellStyle name="Normal 5 12 5 2" xfId="1833" xr:uid="{00000000-0005-0000-0000-0000F0080000}"/>
    <cellStyle name="Normal 5 12 5 3" xfId="1834" xr:uid="{00000000-0005-0000-0000-0000F1080000}"/>
    <cellStyle name="Normal 5 12 6" xfId="1835" xr:uid="{00000000-0005-0000-0000-0000F2080000}"/>
    <cellStyle name="Normal 5 12 6 2" xfId="2969" xr:uid="{00000000-0005-0000-0000-0000F3080000}"/>
    <cellStyle name="Normal 5 12 7" xfId="1836" xr:uid="{00000000-0005-0000-0000-0000F4080000}"/>
    <cellStyle name="Normal 5 12 7 2" xfId="2970" xr:uid="{00000000-0005-0000-0000-0000F5080000}"/>
    <cellStyle name="Normal 5 12 8" xfId="2968" xr:uid="{00000000-0005-0000-0000-0000F6080000}"/>
    <cellStyle name="Normal 5 13" xfId="1837" xr:uid="{00000000-0005-0000-0000-0000F7080000}"/>
    <cellStyle name="Normal 5 13 2" xfId="1838" xr:uid="{00000000-0005-0000-0000-0000F8080000}"/>
    <cellStyle name="Normal 5 13 2 2" xfId="1839" xr:uid="{00000000-0005-0000-0000-0000F9080000}"/>
    <cellStyle name="Normal 5 13 2 3" xfId="1840" xr:uid="{00000000-0005-0000-0000-0000FA080000}"/>
    <cellStyle name="Normal 5 13 3" xfId="1841" xr:uid="{00000000-0005-0000-0000-0000FB080000}"/>
    <cellStyle name="Normal 5 13 3 2" xfId="1842" xr:uid="{00000000-0005-0000-0000-0000FC080000}"/>
    <cellStyle name="Normal 5 13 3 3" xfId="1843" xr:uid="{00000000-0005-0000-0000-0000FD080000}"/>
    <cellStyle name="Normal 5 13 4" xfId="1844" xr:uid="{00000000-0005-0000-0000-0000FE080000}"/>
    <cellStyle name="Normal 5 13 4 2" xfId="1845" xr:uid="{00000000-0005-0000-0000-0000FF080000}"/>
    <cellStyle name="Normal 5 13 4 3" xfId="1846" xr:uid="{00000000-0005-0000-0000-000000090000}"/>
    <cellStyle name="Normal 5 13 5" xfId="1847" xr:uid="{00000000-0005-0000-0000-000001090000}"/>
    <cellStyle name="Normal 5 13 5 2" xfId="1848" xr:uid="{00000000-0005-0000-0000-000002090000}"/>
    <cellStyle name="Normal 5 13 5 3" xfId="1849" xr:uid="{00000000-0005-0000-0000-000003090000}"/>
    <cellStyle name="Normal 5 13 6" xfId="1850" xr:uid="{00000000-0005-0000-0000-000004090000}"/>
    <cellStyle name="Normal 5 13 6 2" xfId="2972" xr:uid="{00000000-0005-0000-0000-000005090000}"/>
    <cellStyle name="Normal 5 13 7" xfId="1851" xr:uid="{00000000-0005-0000-0000-000006090000}"/>
    <cellStyle name="Normal 5 13 7 2" xfId="2973" xr:uid="{00000000-0005-0000-0000-000007090000}"/>
    <cellStyle name="Normal 5 13 8" xfId="2971" xr:uid="{00000000-0005-0000-0000-000008090000}"/>
    <cellStyle name="Normal 5 14" xfId="1852" xr:uid="{00000000-0005-0000-0000-000009090000}"/>
    <cellStyle name="Normal 5 14 2" xfId="1853" xr:uid="{00000000-0005-0000-0000-00000A090000}"/>
    <cellStyle name="Normal 5 14 2 2" xfId="1854" xr:uid="{00000000-0005-0000-0000-00000B090000}"/>
    <cellStyle name="Normal 5 14 2 3" xfId="1855" xr:uid="{00000000-0005-0000-0000-00000C090000}"/>
    <cellStyle name="Normal 5 14 3" xfId="1856" xr:uid="{00000000-0005-0000-0000-00000D090000}"/>
    <cellStyle name="Normal 5 14 3 2" xfId="1857" xr:uid="{00000000-0005-0000-0000-00000E090000}"/>
    <cellStyle name="Normal 5 14 3 3" xfId="1858" xr:uid="{00000000-0005-0000-0000-00000F090000}"/>
    <cellStyle name="Normal 5 14 4" xfId="1859" xr:uid="{00000000-0005-0000-0000-000010090000}"/>
    <cellStyle name="Normal 5 14 4 2" xfId="1860" xr:uid="{00000000-0005-0000-0000-000011090000}"/>
    <cellStyle name="Normal 5 14 4 3" xfId="1861" xr:uid="{00000000-0005-0000-0000-000012090000}"/>
    <cellStyle name="Normal 5 14 5" xfId="1862" xr:uid="{00000000-0005-0000-0000-000013090000}"/>
    <cellStyle name="Normal 5 14 5 2" xfId="1863" xr:uid="{00000000-0005-0000-0000-000014090000}"/>
    <cellStyle name="Normal 5 14 5 3" xfId="1864" xr:uid="{00000000-0005-0000-0000-000015090000}"/>
    <cellStyle name="Normal 5 14 6" xfId="1865" xr:uid="{00000000-0005-0000-0000-000016090000}"/>
    <cellStyle name="Normal 5 14 6 2" xfId="2975" xr:uid="{00000000-0005-0000-0000-000017090000}"/>
    <cellStyle name="Normal 5 14 7" xfId="1866" xr:uid="{00000000-0005-0000-0000-000018090000}"/>
    <cellStyle name="Normal 5 14 7 2" xfId="2976" xr:uid="{00000000-0005-0000-0000-000019090000}"/>
    <cellStyle name="Normal 5 14 8" xfId="2974" xr:uid="{00000000-0005-0000-0000-00001A090000}"/>
    <cellStyle name="Normal 5 15" xfId="1867" xr:uid="{00000000-0005-0000-0000-00001B090000}"/>
    <cellStyle name="Normal 5 15 2" xfId="1868" xr:uid="{00000000-0005-0000-0000-00001C090000}"/>
    <cellStyle name="Normal 5 15 3" xfId="1869" xr:uid="{00000000-0005-0000-0000-00001D090000}"/>
    <cellStyle name="Normal 5 15 4" xfId="2977" xr:uid="{00000000-0005-0000-0000-00001E090000}"/>
    <cellStyle name="Normal 5 16" xfId="1870" xr:uid="{00000000-0005-0000-0000-00001F090000}"/>
    <cellStyle name="Normal 5 16 2" xfId="1871" xr:uid="{00000000-0005-0000-0000-000020090000}"/>
    <cellStyle name="Normal 5 16 3" xfId="1872" xr:uid="{00000000-0005-0000-0000-000021090000}"/>
    <cellStyle name="Normal 5 16 4" xfId="2978" xr:uid="{00000000-0005-0000-0000-000022090000}"/>
    <cellStyle name="Normal 5 17" xfId="1873" xr:uid="{00000000-0005-0000-0000-000023090000}"/>
    <cellStyle name="Normal 5 17 2" xfId="1874" xr:uid="{00000000-0005-0000-0000-000024090000}"/>
    <cellStyle name="Normal 5 17 3" xfId="1875" xr:uid="{00000000-0005-0000-0000-000025090000}"/>
    <cellStyle name="Normal 5 17 4" xfId="2979" xr:uid="{00000000-0005-0000-0000-000026090000}"/>
    <cellStyle name="Normal 5 18" xfId="1876" xr:uid="{00000000-0005-0000-0000-000027090000}"/>
    <cellStyle name="Normal 5 18 2" xfId="1877" xr:uid="{00000000-0005-0000-0000-000028090000}"/>
    <cellStyle name="Normal 5 18 3" xfId="1878" xr:uid="{00000000-0005-0000-0000-000029090000}"/>
    <cellStyle name="Normal 5 19" xfId="1879" xr:uid="{00000000-0005-0000-0000-00002A090000}"/>
    <cellStyle name="Normal 5 19 2" xfId="1880" xr:uid="{00000000-0005-0000-0000-00002B090000}"/>
    <cellStyle name="Normal 5 19 3" xfId="1881" xr:uid="{00000000-0005-0000-0000-00002C090000}"/>
    <cellStyle name="Normal 5 2" xfId="1882" xr:uid="{00000000-0005-0000-0000-00002D090000}"/>
    <cellStyle name="Normal 5 2 2" xfId="1883" xr:uid="{00000000-0005-0000-0000-00002E090000}"/>
    <cellStyle name="Normal 5 2 2 2" xfId="1884" xr:uid="{00000000-0005-0000-0000-00002F090000}"/>
    <cellStyle name="Normal 5 2 2 3" xfId="1885" xr:uid="{00000000-0005-0000-0000-000030090000}"/>
    <cellStyle name="Normal 5 2 3" xfId="1886" xr:uid="{00000000-0005-0000-0000-000031090000}"/>
    <cellStyle name="Normal 5 2 3 2" xfId="1887" xr:uid="{00000000-0005-0000-0000-000032090000}"/>
    <cellStyle name="Normal 5 2 3 3" xfId="1888" xr:uid="{00000000-0005-0000-0000-000033090000}"/>
    <cellStyle name="Normal 5 2 4" xfId="1889" xr:uid="{00000000-0005-0000-0000-000034090000}"/>
    <cellStyle name="Normal 5 2 4 2" xfId="1890" xr:uid="{00000000-0005-0000-0000-000035090000}"/>
    <cellStyle name="Normal 5 2 4 3" xfId="1891" xr:uid="{00000000-0005-0000-0000-000036090000}"/>
    <cellStyle name="Normal 5 2 5" xfId="1892" xr:uid="{00000000-0005-0000-0000-000037090000}"/>
    <cellStyle name="Normal 5 2 5 2" xfId="1893" xr:uid="{00000000-0005-0000-0000-000038090000}"/>
    <cellStyle name="Normal 5 2 5 3" xfId="1894" xr:uid="{00000000-0005-0000-0000-000039090000}"/>
    <cellStyle name="Normal 5 2 6" xfId="1895" xr:uid="{00000000-0005-0000-0000-00003A090000}"/>
    <cellStyle name="Normal 5 2 6 2" xfId="2981" xr:uid="{00000000-0005-0000-0000-00003B090000}"/>
    <cellStyle name="Normal 5 2 7" xfId="1896" xr:uid="{00000000-0005-0000-0000-00003C090000}"/>
    <cellStyle name="Normal 5 2 7 2" xfId="2982" xr:uid="{00000000-0005-0000-0000-00003D090000}"/>
    <cellStyle name="Normal 5 2 8" xfId="2980" xr:uid="{00000000-0005-0000-0000-00003E090000}"/>
    <cellStyle name="Normal 5 20" xfId="1897" xr:uid="{00000000-0005-0000-0000-00003F090000}"/>
    <cellStyle name="Normal 5 20 2" xfId="1898" xr:uid="{00000000-0005-0000-0000-000040090000}"/>
    <cellStyle name="Normal 5 20 3" xfId="1899" xr:uid="{00000000-0005-0000-0000-000041090000}"/>
    <cellStyle name="Normal 5 21" xfId="1900" xr:uid="{00000000-0005-0000-0000-000042090000}"/>
    <cellStyle name="Normal 5 21 2" xfId="1901" xr:uid="{00000000-0005-0000-0000-000043090000}"/>
    <cellStyle name="Normal 5 21 3" xfId="1902" xr:uid="{00000000-0005-0000-0000-000044090000}"/>
    <cellStyle name="Normal 5 22" xfId="1903" xr:uid="{00000000-0005-0000-0000-000045090000}"/>
    <cellStyle name="Normal 5 22 2" xfId="2983" xr:uid="{00000000-0005-0000-0000-000046090000}"/>
    <cellStyle name="Normal 5 23" xfId="1904" xr:uid="{00000000-0005-0000-0000-000047090000}"/>
    <cellStyle name="Normal 5 23 2" xfId="2984" xr:uid="{00000000-0005-0000-0000-000048090000}"/>
    <cellStyle name="Normal 5 24" xfId="2961" xr:uid="{00000000-0005-0000-0000-000049090000}"/>
    <cellStyle name="Normal 5 3" xfId="1905" xr:uid="{00000000-0005-0000-0000-00004A090000}"/>
    <cellStyle name="Normal 5 3 2" xfId="1906" xr:uid="{00000000-0005-0000-0000-00004B090000}"/>
    <cellStyle name="Normal 5 3 2 2" xfId="1907" xr:uid="{00000000-0005-0000-0000-00004C090000}"/>
    <cellStyle name="Normal 5 3 2 3" xfId="1908" xr:uid="{00000000-0005-0000-0000-00004D090000}"/>
    <cellStyle name="Normal 5 3 3" xfId="1909" xr:uid="{00000000-0005-0000-0000-00004E090000}"/>
    <cellStyle name="Normal 5 3 3 2" xfId="1910" xr:uid="{00000000-0005-0000-0000-00004F090000}"/>
    <cellStyle name="Normal 5 3 3 3" xfId="1911" xr:uid="{00000000-0005-0000-0000-000050090000}"/>
    <cellStyle name="Normal 5 3 4" xfId="1912" xr:uid="{00000000-0005-0000-0000-000051090000}"/>
    <cellStyle name="Normal 5 3 4 2" xfId="1913" xr:uid="{00000000-0005-0000-0000-000052090000}"/>
    <cellStyle name="Normal 5 3 4 3" xfId="1914" xr:uid="{00000000-0005-0000-0000-000053090000}"/>
    <cellStyle name="Normal 5 3 5" xfId="1915" xr:uid="{00000000-0005-0000-0000-000054090000}"/>
    <cellStyle name="Normal 5 3 5 2" xfId="1916" xr:uid="{00000000-0005-0000-0000-000055090000}"/>
    <cellStyle name="Normal 5 3 5 3" xfId="1917" xr:uid="{00000000-0005-0000-0000-000056090000}"/>
    <cellStyle name="Normal 5 3 6" xfId="1918" xr:uid="{00000000-0005-0000-0000-000057090000}"/>
    <cellStyle name="Normal 5 3 6 2" xfId="2986" xr:uid="{00000000-0005-0000-0000-000058090000}"/>
    <cellStyle name="Normal 5 3 7" xfId="1919" xr:uid="{00000000-0005-0000-0000-000059090000}"/>
    <cellStyle name="Normal 5 3 7 2" xfId="2987" xr:uid="{00000000-0005-0000-0000-00005A090000}"/>
    <cellStyle name="Normal 5 3 8" xfId="2985" xr:uid="{00000000-0005-0000-0000-00005B090000}"/>
    <cellStyle name="Normal 5 4" xfId="1920" xr:uid="{00000000-0005-0000-0000-00005C090000}"/>
    <cellStyle name="Normal 5 4 2" xfId="1921" xr:uid="{00000000-0005-0000-0000-00005D090000}"/>
    <cellStyle name="Normal 5 4 2 2" xfId="1922" xr:uid="{00000000-0005-0000-0000-00005E090000}"/>
    <cellStyle name="Normal 5 4 2 3" xfId="1923" xr:uid="{00000000-0005-0000-0000-00005F090000}"/>
    <cellStyle name="Normal 5 4 3" xfId="1924" xr:uid="{00000000-0005-0000-0000-000060090000}"/>
    <cellStyle name="Normal 5 4 3 2" xfId="1925" xr:uid="{00000000-0005-0000-0000-000061090000}"/>
    <cellStyle name="Normal 5 4 3 3" xfId="1926" xr:uid="{00000000-0005-0000-0000-000062090000}"/>
    <cellStyle name="Normal 5 4 4" xfId="1927" xr:uid="{00000000-0005-0000-0000-000063090000}"/>
    <cellStyle name="Normal 5 4 4 2" xfId="1928" xr:uid="{00000000-0005-0000-0000-000064090000}"/>
    <cellStyle name="Normal 5 4 4 3" xfId="1929" xr:uid="{00000000-0005-0000-0000-000065090000}"/>
    <cellStyle name="Normal 5 4 5" xfId="1930" xr:uid="{00000000-0005-0000-0000-000066090000}"/>
    <cellStyle name="Normal 5 4 5 2" xfId="1931" xr:uid="{00000000-0005-0000-0000-000067090000}"/>
    <cellStyle name="Normal 5 4 5 3" xfId="1932" xr:uid="{00000000-0005-0000-0000-000068090000}"/>
    <cellStyle name="Normal 5 4 6" xfId="1933" xr:uid="{00000000-0005-0000-0000-000069090000}"/>
    <cellStyle name="Normal 5 4 6 2" xfId="2989" xr:uid="{00000000-0005-0000-0000-00006A090000}"/>
    <cellStyle name="Normal 5 4 7" xfId="1934" xr:uid="{00000000-0005-0000-0000-00006B090000}"/>
    <cellStyle name="Normal 5 4 7 2" xfId="2990" xr:uid="{00000000-0005-0000-0000-00006C090000}"/>
    <cellStyle name="Normal 5 4 8" xfId="2988" xr:uid="{00000000-0005-0000-0000-00006D090000}"/>
    <cellStyle name="Normal 5 5" xfId="1935" xr:uid="{00000000-0005-0000-0000-00006E090000}"/>
    <cellStyle name="Normal 5 5 2" xfId="1936" xr:uid="{00000000-0005-0000-0000-00006F090000}"/>
    <cellStyle name="Normal 5 5 2 2" xfId="1937" xr:uid="{00000000-0005-0000-0000-000070090000}"/>
    <cellStyle name="Normal 5 5 2 3" xfId="1938" xr:uid="{00000000-0005-0000-0000-000071090000}"/>
    <cellStyle name="Normal 5 5 3" xfId="1939" xr:uid="{00000000-0005-0000-0000-000072090000}"/>
    <cellStyle name="Normal 5 5 3 2" xfId="1940" xr:uid="{00000000-0005-0000-0000-000073090000}"/>
    <cellStyle name="Normal 5 5 3 3" xfId="1941" xr:uid="{00000000-0005-0000-0000-000074090000}"/>
    <cellStyle name="Normal 5 5 4" xfId="1942" xr:uid="{00000000-0005-0000-0000-000075090000}"/>
    <cellStyle name="Normal 5 5 4 2" xfId="1943" xr:uid="{00000000-0005-0000-0000-000076090000}"/>
    <cellStyle name="Normal 5 5 4 3" xfId="1944" xr:uid="{00000000-0005-0000-0000-000077090000}"/>
    <cellStyle name="Normal 5 5 5" xfId="1945" xr:uid="{00000000-0005-0000-0000-000078090000}"/>
    <cellStyle name="Normal 5 5 5 2" xfId="1946" xr:uid="{00000000-0005-0000-0000-000079090000}"/>
    <cellStyle name="Normal 5 5 5 3" xfId="1947" xr:uid="{00000000-0005-0000-0000-00007A090000}"/>
    <cellStyle name="Normal 5 5 6" xfId="1948" xr:uid="{00000000-0005-0000-0000-00007B090000}"/>
    <cellStyle name="Normal 5 5 6 2" xfId="2992" xr:uid="{00000000-0005-0000-0000-00007C090000}"/>
    <cellStyle name="Normal 5 5 7" xfId="1949" xr:uid="{00000000-0005-0000-0000-00007D090000}"/>
    <cellStyle name="Normal 5 5 7 2" xfId="2993" xr:uid="{00000000-0005-0000-0000-00007E090000}"/>
    <cellStyle name="Normal 5 5 8" xfId="2991" xr:uid="{00000000-0005-0000-0000-00007F090000}"/>
    <cellStyle name="Normal 5 6" xfId="1950" xr:uid="{00000000-0005-0000-0000-000080090000}"/>
    <cellStyle name="Normal 5 6 2" xfId="1951" xr:uid="{00000000-0005-0000-0000-000081090000}"/>
    <cellStyle name="Normal 5 6 2 2" xfId="1952" xr:uid="{00000000-0005-0000-0000-000082090000}"/>
    <cellStyle name="Normal 5 6 2 3" xfId="1953" xr:uid="{00000000-0005-0000-0000-000083090000}"/>
    <cellStyle name="Normal 5 6 3" xfId="1954" xr:uid="{00000000-0005-0000-0000-000084090000}"/>
    <cellStyle name="Normal 5 6 3 2" xfId="1955" xr:uid="{00000000-0005-0000-0000-000085090000}"/>
    <cellStyle name="Normal 5 6 3 3" xfId="1956" xr:uid="{00000000-0005-0000-0000-000086090000}"/>
    <cellStyle name="Normal 5 6 4" xfId="1957" xr:uid="{00000000-0005-0000-0000-000087090000}"/>
    <cellStyle name="Normal 5 6 4 2" xfId="1958" xr:uid="{00000000-0005-0000-0000-000088090000}"/>
    <cellStyle name="Normal 5 6 4 3" xfId="1959" xr:uid="{00000000-0005-0000-0000-000089090000}"/>
    <cellStyle name="Normal 5 6 5" xfId="1960" xr:uid="{00000000-0005-0000-0000-00008A090000}"/>
    <cellStyle name="Normal 5 6 5 2" xfId="1961" xr:uid="{00000000-0005-0000-0000-00008B090000}"/>
    <cellStyle name="Normal 5 6 5 3" xfId="1962" xr:uid="{00000000-0005-0000-0000-00008C090000}"/>
    <cellStyle name="Normal 5 6 6" xfId="1963" xr:uid="{00000000-0005-0000-0000-00008D090000}"/>
    <cellStyle name="Normal 5 6 6 2" xfId="2995" xr:uid="{00000000-0005-0000-0000-00008E090000}"/>
    <cellStyle name="Normal 5 6 7" xfId="1964" xr:uid="{00000000-0005-0000-0000-00008F090000}"/>
    <cellStyle name="Normal 5 6 7 2" xfId="2996" xr:uid="{00000000-0005-0000-0000-000090090000}"/>
    <cellStyle name="Normal 5 6 8" xfId="2994" xr:uid="{00000000-0005-0000-0000-000091090000}"/>
    <cellStyle name="Normal 5 7" xfId="1965" xr:uid="{00000000-0005-0000-0000-000092090000}"/>
    <cellStyle name="Normal 5 7 2" xfId="1966" xr:uid="{00000000-0005-0000-0000-000093090000}"/>
    <cellStyle name="Normal 5 7 2 2" xfId="1967" xr:uid="{00000000-0005-0000-0000-000094090000}"/>
    <cellStyle name="Normal 5 7 2 3" xfId="1968" xr:uid="{00000000-0005-0000-0000-000095090000}"/>
    <cellStyle name="Normal 5 7 3" xfId="1969" xr:uid="{00000000-0005-0000-0000-000096090000}"/>
    <cellStyle name="Normal 5 7 3 2" xfId="1970" xr:uid="{00000000-0005-0000-0000-000097090000}"/>
    <cellStyle name="Normal 5 7 3 3" xfId="1971" xr:uid="{00000000-0005-0000-0000-000098090000}"/>
    <cellStyle name="Normal 5 7 4" xfId="1972" xr:uid="{00000000-0005-0000-0000-000099090000}"/>
    <cellStyle name="Normal 5 7 4 2" xfId="1973" xr:uid="{00000000-0005-0000-0000-00009A090000}"/>
    <cellStyle name="Normal 5 7 4 3" xfId="1974" xr:uid="{00000000-0005-0000-0000-00009B090000}"/>
    <cellStyle name="Normal 5 7 5" xfId="1975" xr:uid="{00000000-0005-0000-0000-00009C090000}"/>
    <cellStyle name="Normal 5 7 5 2" xfId="1976" xr:uid="{00000000-0005-0000-0000-00009D090000}"/>
    <cellStyle name="Normal 5 7 5 3" xfId="1977" xr:uid="{00000000-0005-0000-0000-00009E090000}"/>
    <cellStyle name="Normal 5 7 6" xfId="1978" xr:uid="{00000000-0005-0000-0000-00009F090000}"/>
    <cellStyle name="Normal 5 7 6 2" xfId="2998" xr:uid="{00000000-0005-0000-0000-0000A0090000}"/>
    <cellStyle name="Normal 5 7 7" xfId="1979" xr:uid="{00000000-0005-0000-0000-0000A1090000}"/>
    <cellStyle name="Normal 5 7 7 2" xfId="2999" xr:uid="{00000000-0005-0000-0000-0000A2090000}"/>
    <cellStyle name="Normal 5 7 8" xfId="2997" xr:uid="{00000000-0005-0000-0000-0000A3090000}"/>
    <cellStyle name="Normal 5 8" xfId="1980" xr:uid="{00000000-0005-0000-0000-0000A4090000}"/>
    <cellStyle name="Normal 5 8 2" xfId="1981" xr:uid="{00000000-0005-0000-0000-0000A5090000}"/>
    <cellStyle name="Normal 5 8 2 2" xfId="1982" xr:uid="{00000000-0005-0000-0000-0000A6090000}"/>
    <cellStyle name="Normal 5 8 2 3" xfId="1983" xr:uid="{00000000-0005-0000-0000-0000A7090000}"/>
    <cellStyle name="Normal 5 8 3" xfId="1984" xr:uid="{00000000-0005-0000-0000-0000A8090000}"/>
    <cellStyle name="Normal 5 8 3 2" xfId="1985" xr:uid="{00000000-0005-0000-0000-0000A9090000}"/>
    <cellStyle name="Normal 5 8 3 3" xfId="1986" xr:uid="{00000000-0005-0000-0000-0000AA090000}"/>
    <cellStyle name="Normal 5 8 4" xfId="1987" xr:uid="{00000000-0005-0000-0000-0000AB090000}"/>
    <cellStyle name="Normal 5 8 4 2" xfId="1988" xr:uid="{00000000-0005-0000-0000-0000AC090000}"/>
    <cellStyle name="Normal 5 8 4 3" xfId="1989" xr:uid="{00000000-0005-0000-0000-0000AD090000}"/>
    <cellStyle name="Normal 5 8 5" xfId="1990" xr:uid="{00000000-0005-0000-0000-0000AE090000}"/>
    <cellStyle name="Normal 5 8 5 2" xfId="1991" xr:uid="{00000000-0005-0000-0000-0000AF090000}"/>
    <cellStyle name="Normal 5 8 5 3" xfId="1992" xr:uid="{00000000-0005-0000-0000-0000B0090000}"/>
    <cellStyle name="Normal 5 8 6" xfId="1993" xr:uid="{00000000-0005-0000-0000-0000B1090000}"/>
    <cellStyle name="Normal 5 8 6 2" xfId="3001" xr:uid="{00000000-0005-0000-0000-0000B2090000}"/>
    <cellStyle name="Normal 5 8 7" xfId="1994" xr:uid="{00000000-0005-0000-0000-0000B3090000}"/>
    <cellStyle name="Normal 5 8 7 2" xfId="3002" xr:uid="{00000000-0005-0000-0000-0000B4090000}"/>
    <cellStyle name="Normal 5 8 8" xfId="3000" xr:uid="{00000000-0005-0000-0000-0000B5090000}"/>
    <cellStyle name="Normal 5 9" xfId="1995" xr:uid="{00000000-0005-0000-0000-0000B6090000}"/>
    <cellStyle name="Normal 5 9 2" xfId="1996" xr:uid="{00000000-0005-0000-0000-0000B7090000}"/>
    <cellStyle name="Normal 5 9 2 2" xfId="1997" xr:uid="{00000000-0005-0000-0000-0000B8090000}"/>
    <cellStyle name="Normal 5 9 2 3" xfId="1998" xr:uid="{00000000-0005-0000-0000-0000B9090000}"/>
    <cellStyle name="Normal 5 9 3" xfId="1999" xr:uid="{00000000-0005-0000-0000-0000BA090000}"/>
    <cellStyle name="Normal 5 9 3 2" xfId="2000" xr:uid="{00000000-0005-0000-0000-0000BB090000}"/>
    <cellStyle name="Normal 5 9 3 3" xfId="2001" xr:uid="{00000000-0005-0000-0000-0000BC090000}"/>
    <cellStyle name="Normal 5 9 4" xfId="2002" xr:uid="{00000000-0005-0000-0000-0000BD090000}"/>
    <cellStyle name="Normal 5 9 4 2" xfId="2003" xr:uid="{00000000-0005-0000-0000-0000BE090000}"/>
    <cellStyle name="Normal 5 9 4 3" xfId="2004" xr:uid="{00000000-0005-0000-0000-0000BF090000}"/>
    <cellStyle name="Normal 5 9 5" xfId="2005" xr:uid="{00000000-0005-0000-0000-0000C0090000}"/>
    <cellStyle name="Normal 5 9 5 2" xfId="2006" xr:uid="{00000000-0005-0000-0000-0000C1090000}"/>
    <cellStyle name="Normal 5 9 5 3" xfId="2007" xr:uid="{00000000-0005-0000-0000-0000C2090000}"/>
    <cellStyle name="Normal 5 9 6" xfId="2008" xr:uid="{00000000-0005-0000-0000-0000C3090000}"/>
    <cellStyle name="Normal 5 9 6 2" xfId="3004" xr:uid="{00000000-0005-0000-0000-0000C4090000}"/>
    <cellStyle name="Normal 5 9 7" xfId="2009" xr:uid="{00000000-0005-0000-0000-0000C5090000}"/>
    <cellStyle name="Normal 5 9 7 2" xfId="3005" xr:uid="{00000000-0005-0000-0000-0000C6090000}"/>
    <cellStyle name="Normal 5 9 8" xfId="3003" xr:uid="{00000000-0005-0000-0000-0000C7090000}"/>
    <cellStyle name="Normal 55" xfId="2547" xr:uid="{00000000-0005-0000-0000-0000C8090000}"/>
    <cellStyle name="Normal 55 2" xfId="3122" xr:uid="{00000000-0005-0000-0000-0000C9090000}"/>
    <cellStyle name="Normal 6" xfId="2010" xr:uid="{00000000-0005-0000-0000-0000CA090000}"/>
    <cellStyle name="Normal 6 10" xfId="2011" xr:uid="{00000000-0005-0000-0000-0000CB090000}"/>
    <cellStyle name="Normal 6 10 2" xfId="2012" xr:uid="{00000000-0005-0000-0000-0000CC090000}"/>
    <cellStyle name="Normal 6 10 2 2" xfId="2013" xr:uid="{00000000-0005-0000-0000-0000CD090000}"/>
    <cellStyle name="Normal 6 10 2 3" xfId="2014" xr:uid="{00000000-0005-0000-0000-0000CE090000}"/>
    <cellStyle name="Normal 6 10 3" xfId="2015" xr:uid="{00000000-0005-0000-0000-0000CF090000}"/>
    <cellStyle name="Normal 6 10 3 2" xfId="2016" xr:uid="{00000000-0005-0000-0000-0000D0090000}"/>
    <cellStyle name="Normal 6 10 3 3" xfId="2017" xr:uid="{00000000-0005-0000-0000-0000D1090000}"/>
    <cellStyle name="Normal 6 10 4" xfId="2018" xr:uid="{00000000-0005-0000-0000-0000D2090000}"/>
    <cellStyle name="Normal 6 10 4 2" xfId="2019" xr:uid="{00000000-0005-0000-0000-0000D3090000}"/>
    <cellStyle name="Normal 6 10 4 3" xfId="2020" xr:uid="{00000000-0005-0000-0000-0000D4090000}"/>
    <cellStyle name="Normal 6 10 5" xfId="2021" xr:uid="{00000000-0005-0000-0000-0000D5090000}"/>
    <cellStyle name="Normal 6 10 5 2" xfId="2022" xr:uid="{00000000-0005-0000-0000-0000D6090000}"/>
    <cellStyle name="Normal 6 10 5 3" xfId="2023" xr:uid="{00000000-0005-0000-0000-0000D7090000}"/>
    <cellStyle name="Normal 6 10 6" xfId="2024" xr:uid="{00000000-0005-0000-0000-0000D8090000}"/>
    <cellStyle name="Normal 6 10 6 2" xfId="3008" xr:uid="{00000000-0005-0000-0000-0000D9090000}"/>
    <cellStyle name="Normal 6 10 7" xfId="2025" xr:uid="{00000000-0005-0000-0000-0000DA090000}"/>
    <cellStyle name="Normal 6 10 7 2" xfId="3009" xr:uid="{00000000-0005-0000-0000-0000DB090000}"/>
    <cellStyle name="Normal 6 10 8" xfId="3007" xr:uid="{00000000-0005-0000-0000-0000DC090000}"/>
    <cellStyle name="Normal 6 11" xfId="2026" xr:uid="{00000000-0005-0000-0000-0000DD090000}"/>
    <cellStyle name="Normal 6 11 2" xfId="2027" xr:uid="{00000000-0005-0000-0000-0000DE090000}"/>
    <cellStyle name="Normal 6 11 2 2" xfId="2028" xr:uid="{00000000-0005-0000-0000-0000DF090000}"/>
    <cellStyle name="Normal 6 11 2 3" xfId="2029" xr:uid="{00000000-0005-0000-0000-0000E0090000}"/>
    <cellStyle name="Normal 6 11 3" xfId="2030" xr:uid="{00000000-0005-0000-0000-0000E1090000}"/>
    <cellStyle name="Normal 6 11 3 2" xfId="2031" xr:uid="{00000000-0005-0000-0000-0000E2090000}"/>
    <cellStyle name="Normal 6 11 3 3" xfId="2032" xr:uid="{00000000-0005-0000-0000-0000E3090000}"/>
    <cellStyle name="Normal 6 11 4" xfId="2033" xr:uid="{00000000-0005-0000-0000-0000E4090000}"/>
    <cellStyle name="Normal 6 11 4 2" xfId="2034" xr:uid="{00000000-0005-0000-0000-0000E5090000}"/>
    <cellStyle name="Normal 6 11 4 3" xfId="2035" xr:uid="{00000000-0005-0000-0000-0000E6090000}"/>
    <cellStyle name="Normal 6 11 5" xfId="2036" xr:uid="{00000000-0005-0000-0000-0000E7090000}"/>
    <cellStyle name="Normal 6 11 5 2" xfId="2037" xr:uid="{00000000-0005-0000-0000-0000E8090000}"/>
    <cellStyle name="Normal 6 11 5 3" xfId="2038" xr:uid="{00000000-0005-0000-0000-0000E9090000}"/>
    <cellStyle name="Normal 6 11 6" xfId="2039" xr:uid="{00000000-0005-0000-0000-0000EA090000}"/>
    <cellStyle name="Normal 6 11 6 2" xfId="3011" xr:uid="{00000000-0005-0000-0000-0000EB090000}"/>
    <cellStyle name="Normal 6 11 7" xfId="2040" xr:uid="{00000000-0005-0000-0000-0000EC090000}"/>
    <cellStyle name="Normal 6 11 7 2" xfId="3012" xr:uid="{00000000-0005-0000-0000-0000ED090000}"/>
    <cellStyle name="Normal 6 11 8" xfId="3010" xr:uid="{00000000-0005-0000-0000-0000EE090000}"/>
    <cellStyle name="Normal 6 12" xfId="2041" xr:uid="{00000000-0005-0000-0000-0000EF090000}"/>
    <cellStyle name="Normal 6 12 2" xfId="2042" xr:uid="{00000000-0005-0000-0000-0000F0090000}"/>
    <cellStyle name="Normal 6 12 2 2" xfId="2043" xr:uid="{00000000-0005-0000-0000-0000F1090000}"/>
    <cellStyle name="Normal 6 12 2 3" xfId="2044" xr:uid="{00000000-0005-0000-0000-0000F2090000}"/>
    <cellStyle name="Normal 6 12 3" xfId="2045" xr:uid="{00000000-0005-0000-0000-0000F3090000}"/>
    <cellStyle name="Normal 6 12 3 2" xfId="2046" xr:uid="{00000000-0005-0000-0000-0000F4090000}"/>
    <cellStyle name="Normal 6 12 3 3" xfId="2047" xr:uid="{00000000-0005-0000-0000-0000F5090000}"/>
    <cellStyle name="Normal 6 12 4" xfId="2048" xr:uid="{00000000-0005-0000-0000-0000F6090000}"/>
    <cellStyle name="Normal 6 12 4 2" xfId="2049" xr:uid="{00000000-0005-0000-0000-0000F7090000}"/>
    <cellStyle name="Normal 6 12 4 3" xfId="2050" xr:uid="{00000000-0005-0000-0000-0000F8090000}"/>
    <cellStyle name="Normal 6 12 5" xfId="2051" xr:uid="{00000000-0005-0000-0000-0000F9090000}"/>
    <cellStyle name="Normal 6 12 5 2" xfId="2052" xr:uid="{00000000-0005-0000-0000-0000FA090000}"/>
    <cellStyle name="Normal 6 12 5 3" xfId="2053" xr:uid="{00000000-0005-0000-0000-0000FB090000}"/>
    <cellStyle name="Normal 6 12 6" xfId="2054" xr:uid="{00000000-0005-0000-0000-0000FC090000}"/>
    <cellStyle name="Normal 6 12 6 2" xfId="3014" xr:uid="{00000000-0005-0000-0000-0000FD090000}"/>
    <cellStyle name="Normal 6 12 7" xfId="2055" xr:uid="{00000000-0005-0000-0000-0000FE090000}"/>
    <cellStyle name="Normal 6 12 7 2" xfId="3015" xr:uid="{00000000-0005-0000-0000-0000FF090000}"/>
    <cellStyle name="Normal 6 12 8" xfId="3013" xr:uid="{00000000-0005-0000-0000-0000000A0000}"/>
    <cellStyle name="Normal 6 13" xfId="2056" xr:uid="{00000000-0005-0000-0000-0000010A0000}"/>
    <cellStyle name="Normal 6 13 2" xfId="2057" xr:uid="{00000000-0005-0000-0000-0000020A0000}"/>
    <cellStyle name="Normal 6 13 2 2" xfId="2058" xr:uid="{00000000-0005-0000-0000-0000030A0000}"/>
    <cellStyle name="Normal 6 13 2 3" xfId="2059" xr:uid="{00000000-0005-0000-0000-0000040A0000}"/>
    <cellStyle name="Normal 6 13 3" xfId="2060" xr:uid="{00000000-0005-0000-0000-0000050A0000}"/>
    <cellStyle name="Normal 6 13 3 2" xfId="2061" xr:uid="{00000000-0005-0000-0000-0000060A0000}"/>
    <cellStyle name="Normal 6 13 3 3" xfId="2062" xr:uid="{00000000-0005-0000-0000-0000070A0000}"/>
    <cellStyle name="Normal 6 13 4" xfId="2063" xr:uid="{00000000-0005-0000-0000-0000080A0000}"/>
    <cellStyle name="Normal 6 13 4 2" xfId="2064" xr:uid="{00000000-0005-0000-0000-0000090A0000}"/>
    <cellStyle name="Normal 6 13 4 3" xfId="2065" xr:uid="{00000000-0005-0000-0000-00000A0A0000}"/>
    <cellStyle name="Normal 6 13 5" xfId="2066" xr:uid="{00000000-0005-0000-0000-00000B0A0000}"/>
    <cellStyle name="Normal 6 13 5 2" xfId="2067" xr:uid="{00000000-0005-0000-0000-00000C0A0000}"/>
    <cellStyle name="Normal 6 13 5 3" xfId="2068" xr:uid="{00000000-0005-0000-0000-00000D0A0000}"/>
    <cellStyle name="Normal 6 13 6" xfId="2069" xr:uid="{00000000-0005-0000-0000-00000E0A0000}"/>
    <cellStyle name="Normal 6 13 6 2" xfId="3017" xr:uid="{00000000-0005-0000-0000-00000F0A0000}"/>
    <cellStyle name="Normal 6 13 7" xfId="2070" xr:uid="{00000000-0005-0000-0000-0000100A0000}"/>
    <cellStyle name="Normal 6 13 7 2" xfId="3018" xr:uid="{00000000-0005-0000-0000-0000110A0000}"/>
    <cellStyle name="Normal 6 13 8" xfId="3016" xr:uid="{00000000-0005-0000-0000-0000120A0000}"/>
    <cellStyle name="Normal 6 14" xfId="2071" xr:uid="{00000000-0005-0000-0000-0000130A0000}"/>
    <cellStyle name="Normal 6 14 2" xfId="2072" xr:uid="{00000000-0005-0000-0000-0000140A0000}"/>
    <cellStyle name="Normal 6 14 2 2" xfId="2073" xr:uid="{00000000-0005-0000-0000-0000150A0000}"/>
    <cellStyle name="Normal 6 14 2 3" xfId="2074" xr:uid="{00000000-0005-0000-0000-0000160A0000}"/>
    <cellStyle name="Normal 6 14 3" xfId="2075" xr:uid="{00000000-0005-0000-0000-0000170A0000}"/>
    <cellStyle name="Normal 6 14 3 2" xfId="2076" xr:uid="{00000000-0005-0000-0000-0000180A0000}"/>
    <cellStyle name="Normal 6 14 3 3" xfId="2077" xr:uid="{00000000-0005-0000-0000-0000190A0000}"/>
    <cellStyle name="Normal 6 14 4" xfId="2078" xr:uid="{00000000-0005-0000-0000-00001A0A0000}"/>
    <cellStyle name="Normal 6 14 4 2" xfId="2079" xr:uid="{00000000-0005-0000-0000-00001B0A0000}"/>
    <cellStyle name="Normal 6 14 4 3" xfId="2080" xr:uid="{00000000-0005-0000-0000-00001C0A0000}"/>
    <cellStyle name="Normal 6 14 5" xfId="2081" xr:uid="{00000000-0005-0000-0000-00001D0A0000}"/>
    <cellStyle name="Normal 6 14 5 2" xfId="2082" xr:uid="{00000000-0005-0000-0000-00001E0A0000}"/>
    <cellStyle name="Normal 6 14 5 3" xfId="2083" xr:uid="{00000000-0005-0000-0000-00001F0A0000}"/>
    <cellStyle name="Normal 6 14 6" xfId="2084" xr:uid="{00000000-0005-0000-0000-0000200A0000}"/>
    <cellStyle name="Normal 6 14 6 2" xfId="3020" xr:uid="{00000000-0005-0000-0000-0000210A0000}"/>
    <cellStyle name="Normal 6 14 7" xfId="2085" xr:uid="{00000000-0005-0000-0000-0000220A0000}"/>
    <cellStyle name="Normal 6 14 7 2" xfId="3021" xr:uid="{00000000-0005-0000-0000-0000230A0000}"/>
    <cellStyle name="Normal 6 14 8" xfId="3019" xr:uid="{00000000-0005-0000-0000-0000240A0000}"/>
    <cellStyle name="Normal 6 15" xfId="2086" xr:uid="{00000000-0005-0000-0000-0000250A0000}"/>
    <cellStyle name="Normal 6 15 2" xfId="2087" xr:uid="{00000000-0005-0000-0000-0000260A0000}"/>
    <cellStyle name="Normal 6 15 3" xfId="2088" xr:uid="{00000000-0005-0000-0000-0000270A0000}"/>
    <cellStyle name="Normal 6 15 4" xfId="3022" xr:uid="{00000000-0005-0000-0000-0000280A0000}"/>
    <cellStyle name="Normal 6 16" xfId="2089" xr:uid="{00000000-0005-0000-0000-0000290A0000}"/>
    <cellStyle name="Normal 6 16 2" xfId="2090" xr:uid="{00000000-0005-0000-0000-00002A0A0000}"/>
    <cellStyle name="Normal 6 16 3" xfId="2091" xr:uid="{00000000-0005-0000-0000-00002B0A0000}"/>
    <cellStyle name="Normal 6 16 4" xfId="3023" xr:uid="{00000000-0005-0000-0000-00002C0A0000}"/>
    <cellStyle name="Normal 6 17" xfId="2092" xr:uid="{00000000-0005-0000-0000-00002D0A0000}"/>
    <cellStyle name="Normal 6 17 2" xfId="2093" xr:uid="{00000000-0005-0000-0000-00002E0A0000}"/>
    <cellStyle name="Normal 6 17 3" xfId="2094" xr:uid="{00000000-0005-0000-0000-00002F0A0000}"/>
    <cellStyle name="Normal 6 17 4" xfId="3024" xr:uid="{00000000-0005-0000-0000-0000300A0000}"/>
    <cellStyle name="Normal 6 18" xfId="2095" xr:uid="{00000000-0005-0000-0000-0000310A0000}"/>
    <cellStyle name="Normal 6 18 2" xfId="2096" xr:uid="{00000000-0005-0000-0000-0000320A0000}"/>
    <cellStyle name="Normal 6 18 3" xfId="2097" xr:uid="{00000000-0005-0000-0000-0000330A0000}"/>
    <cellStyle name="Normal 6 19" xfId="2098" xr:uid="{00000000-0005-0000-0000-0000340A0000}"/>
    <cellStyle name="Normal 6 19 2" xfId="2099" xr:uid="{00000000-0005-0000-0000-0000350A0000}"/>
    <cellStyle name="Normal 6 19 3" xfId="2100" xr:uid="{00000000-0005-0000-0000-0000360A0000}"/>
    <cellStyle name="Normal 6 2" xfId="2101" xr:uid="{00000000-0005-0000-0000-0000370A0000}"/>
    <cellStyle name="Normal 6 2 2" xfId="2102" xr:uid="{00000000-0005-0000-0000-0000380A0000}"/>
    <cellStyle name="Normal 6 2 2 2" xfId="2103" xr:uid="{00000000-0005-0000-0000-0000390A0000}"/>
    <cellStyle name="Normal 6 2 2 3" xfId="2104" xr:uid="{00000000-0005-0000-0000-00003A0A0000}"/>
    <cellStyle name="Normal 6 2 3" xfId="2105" xr:uid="{00000000-0005-0000-0000-00003B0A0000}"/>
    <cellStyle name="Normal 6 2 3 2" xfId="2106" xr:uid="{00000000-0005-0000-0000-00003C0A0000}"/>
    <cellStyle name="Normal 6 2 3 3" xfId="2107" xr:uid="{00000000-0005-0000-0000-00003D0A0000}"/>
    <cellStyle name="Normal 6 2 4" xfId="2108" xr:uid="{00000000-0005-0000-0000-00003E0A0000}"/>
    <cellStyle name="Normal 6 2 4 2" xfId="2109" xr:uid="{00000000-0005-0000-0000-00003F0A0000}"/>
    <cellStyle name="Normal 6 2 4 3" xfId="2110" xr:uid="{00000000-0005-0000-0000-0000400A0000}"/>
    <cellStyle name="Normal 6 2 5" xfId="2111" xr:uid="{00000000-0005-0000-0000-0000410A0000}"/>
    <cellStyle name="Normal 6 2 5 2" xfId="2112" xr:uid="{00000000-0005-0000-0000-0000420A0000}"/>
    <cellStyle name="Normal 6 2 5 3" xfId="2113" xr:uid="{00000000-0005-0000-0000-0000430A0000}"/>
    <cellStyle name="Normal 6 2 6" xfId="2114" xr:uid="{00000000-0005-0000-0000-0000440A0000}"/>
    <cellStyle name="Normal 6 2 6 2" xfId="3026" xr:uid="{00000000-0005-0000-0000-0000450A0000}"/>
    <cellStyle name="Normal 6 2 7" xfId="2115" xr:uid="{00000000-0005-0000-0000-0000460A0000}"/>
    <cellStyle name="Normal 6 2 7 2" xfId="3027" xr:uid="{00000000-0005-0000-0000-0000470A0000}"/>
    <cellStyle name="Normal 6 2 8" xfId="3025" xr:uid="{00000000-0005-0000-0000-0000480A0000}"/>
    <cellStyle name="Normal 6 20" xfId="2116" xr:uid="{00000000-0005-0000-0000-0000490A0000}"/>
    <cellStyle name="Normal 6 20 2" xfId="2117" xr:uid="{00000000-0005-0000-0000-00004A0A0000}"/>
    <cellStyle name="Normal 6 20 3" xfId="2118" xr:uid="{00000000-0005-0000-0000-00004B0A0000}"/>
    <cellStyle name="Normal 6 21" xfId="2119" xr:uid="{00000000-0005-0000-0000-00004C0A0000}"/>
    <cellStyle name="Normal 6 21 2" xfId="2120" xr:uid="{00000000-0005-0000-0000-00004D0A0000}"/>
    <cellStyle name="Normal 6 21 3" xfId="2121" xr:uid="{00000000-0005-0000-0000-00004E0A0000}"/>
    <cellStyle name="Normal 6 22" xfId="2122" xr:uid="{00000000-0005-0000-0000-00004F0A0000}"/>
    <cellStyle name="Normal 6 22 2" xfId="3028" xr:uid="{00000000-0005-0000-0000-0000500A0000}"/>
    <cellStyle name="Normal 6 23" xfId="2123" xr:uid="{00000000-0005-0000-0000-0000510A0000}"/>
    <cellStyle name="Normal 6 23 2" xfId="3029" xr:uid="{00000000-0005-0000-0000-0000520A0000}"/>
    <cellStyle name="Normal 6 24" xfId="3006" xr:uid="{00000000-0005-0000-0000-0000530A0000}"/>
    <cellStyle name="Normal 6 3" xfId="2124" xr:uid="{00000000-0005-0000-0000-0000540A0000}"/>
    <cellStyle name="Normal 6 3 2" xfId="2125" xr:uid="{00000000-0005-0000-0000-0000550A0000}"/>
    <cellStyle name="Normal 6 3 2 2" xfId="2126" xr:uid="{00000000-0005-0000-0000-0000560A0000}"/>
    <cellStyle name="Normal 6 3 2 3" xfId="2127" xr:uid="{00000000-0005-0000-0000-0000570A0000}"/>
    <cellStyle name="Normal 6 3 3" xfId="2128" xr:uid="{00000000-0005-0000-0000-0000580A0000}"/>
    <cellStyle name="Normal 6 3 3 2" xfId="2129" xr:uid="{00000000-0005-0000-0000-0000590A0000}"/>
    <cellStyle name="Normal 6 3 3 3" xfId="2130" xr:uid="{00000000-0005-0000-0000-00005A0A0000}"/>
    <cellStyle name="Normal 6 3 4" xfId="2131" xr:uid="{00000000-0005-0000-0000-00005B0A0000}"/>
    <cellStyle name="Normal 6 3 4 2" xfId="2132" xr:uid="{00000000-0005-0000-0000-00005C0A0000}"/>
    <cellStyle name="Normal 6 3 4 3" xfId="2133" xr:uid="{00000000-0005-0000-0000-00005D0A0000}"/>
    <cellStyle name="Normal 6 3 5" xfId="2134" xr:uid="{00000000-0005-0000-0000-00005E0A0000}"/>
    <cellStyle name="Normal 6 3 5 2" xfId="2135" xr:uid="{00000000-0005-0000-0000-00005F0A0000}"/>
    <cellStyle name="Normal 6 3 5 3" xfId="2136" xr:uid="{00000000-0005-0000-0000-0000600A0000}"/>
    <cellStyle name="Normal 6 3 6" xfId="2137" xr:uid="{00000000-0005-0000-0000-0000610A0000}"/>
    <cellStyle name="Normal 6 3 6 2" xfId="3031" xr:uid="{00000000-0005-0000-0000-0000620A0000}"/>
    <cellStyle name="Normal 6 3 7" xfId="2138" xr:uid="{00000000-0005-0000-0000-0000630A0000}"/>
    <cellStyle name="Normal 6 3 7 2" xfId="3032" xr:uid="{00000000-0005-0000-0000-0000640A0000}"/>
    <cellStyle name="Normal 6 3 8" xfId="3030" xr:uid="{00000000-0005-0000-0000-0000650A0000}"/>
    <cellStyle name="Normal 6 4" xfId="2139" xr:uid="{00000000-0005-0000-0000-0000660A0000}"/>
    <cellStyle name="Normal 6 4 2" xfId="2140" xr:uid="{00000000-0005-0000-0000-0000670A0000}"/>
    <cellStyle name="Normal 6 4 2 2" xfId="2141" xr:uid="{00000000-0005-0000-0000-0000680A0000}"/>
    <cellStyle name="Normal 6 4 2 3" xfId="2142" xr:uid="{00000000-0005-0000-0000-0000690A0000}"/>
    <cellStyle name="Normal 6 4 3" xfId="2143" xr:uid="{00000000-0005-0000-0000-00006A0A0000}"/>
    <cellStyle name="Normal 6 4 3 2" xfId="2144" xr:uid="{00000000-0005-0000-0000-00006B0A0000}"/>
    <cellStyle name="Normal 6 4 3 3" xfId="2145" xr:uid="{00000000-0005-0000-0000-00006C0A0000}"/>
    <cellStyle name="Normal 6 4 4" xfId="2146" xr:uid="{00000000-0005-0000-0000-00006D0A0000}"/>
    <cellStyle name="Normal 6 4 4 2" xfId="2147" xr:uid="{00000000-0005-0000-0000-00006E0A0000}"/>
    <cellStyle name="Normal 6 4 4 3" xfId="2148" xr:uid="{00000000-0005-0000-0000-00006F0A0000}"/>
    <cellStyle name="Normal 6 4 5" xfId="2149" xr:uid="{00000000-0005-0000-0000-0000700A0000}"/>
    <cellStyle name="Normal 6 4 5 2" xfId="2150" xr:uid="{00000000-0005-0000-0000-0000710A0000}"/>
    <cellStyle name="Normal 6 4 5 3" xfId="2151" xr:uid="{00000000-0005-0000-0000-0000720A0000}"/>
    <cellStyle name="Normal 6 4 6" xfId="2152" xr:uid="{00000000-0005-0000-0000-0000730A0000}"/>
    <cellStyle name="Normal 6 4 6 2" xfId="3034" xr:uid="{00000000-0005-0000-0000-0000740A0000}"/>
    <cellStyle name="Normal 6 4 7" xfId="2153" xr:uid="{00000000-0005-0000-0000-0000750A0000}"/>
    <cellStyle name="Normal 6 4 7 2" xfId="3035" xr:uid="{00000000-0005-0000-0000-0000760A0000}"/>
    <cellStyle name="Normal 6 4 8" xfId="3033" xr:uid="{00000000-0005-0000-0000-0000770A0000}"/>
    <cellStyle name="Normal 6 5" xfId="2154" xr:uid="{00000000-0005-0000-0000-0000780A0000}"/>
    <cellStyle name="Normal 6 5 2" xfId="2155" xr:uid="{00000000-0005-0000-0000-0000790A0000}"/>
    <cellStyle name="Normal 6 5 2 2" xfId="2156" xr:uid="{00000000-0005-0000-0000-00007A0A0000}"/>
    <cellStyle name="Normal 6 5 2 3" xfId="2157" xr:uid="{00000000-0005-0000-0000-00007B0A0000}"/>
    <cellStyle name="Normal 6 5 3" xfId="2158" xr:uid="{00000000-0005-0000-0000-00007C0A0000}"/>
    <cellStyle name="Normal 6 5 3 2" xfId="2159" xr:uid="{00000000-0005-0000-0000-00007D0A0000}"/>
    <cellStyle name="Normal 6 5 3 3" xfId="2160" xr:uid="{00000000-0005-0000-0000-00007E0A0000}"/>
    <cellStyle name="Normal 6 5 4" xfId="2161" xr:uid="{00000000-0005-0000-0000-00007F0A0000}"/>
    <cellStyle name="Normal 6 5 4 2" xfId="2162" xr:uid="{00000000-0005-0000-0000-0000800A0000}"/>
    <cellStyle name="Normal 6 5 4 3" xfId="2163" xr:uid="{00000000-0005-0000-0000-0000810A0000}"/>
    <cellStyle name="Normal 6 5 5" xfId="2164" xr:uid="{00000000-0005-0000-0000-0000820A0000}"/>
    <cellStyle name="Normal 6 5 5 2" xfId="2165" xr:uid="{00000000-0005-0000-0000-0000830A0000}"/>
    <cellStyle name="Normal 6 5 5 3" xfId="2166" xr:uid="{00000000-0005-0000-0000-0000840A0000}"/>
    <cellStyle name="Normal 6 5 6" xfId="2167" xr:uid="{00000000-0005-0000-0000-0000850A0000}"/>
    <cellStyle name="Normal 6 5 6 2" xfId="3037" xr:uid="{00000000-0005-0000-0000-0000860A0000}"/>
    <cellStyle name="Normal 6 5 7" xfId="2168" xr:uid="{00000000-0005-0000-0000-0000870A0000}"/>
    <cellStyle name="Normal 6 5 7 2" xfId="3038" xr:uid="{00000000-0005-0000-0000-0000880A0000}"/>
    <cellStyle name="Normal 6 5 8" xfId="3036" xr:uid="{00000000-0005-0000-0000-0000890A0000}"/>
    <cellStyle name="Normal 6 6" xfId="2169" xr:uid="{00000000-0005-0000-0000-00008A0A0000}"/>
    <cellStyle name="Normal 6 6 2" xfId="2170" xr:uid="{00000000-0005-0000-0000-00008B0A0000}"/>
    <cellStyle name="Normal 6 6 2 2" xfId="2171" xr:uid="{00000000-0005-0000-0000-00008C0A0000}"/>
    <cellStyle name="Normal 6 6 2 3" xfId="2172" xr:uid="{00000000-0005-0000-0000-00008D0A0000}"/>
    <cellStyle name="Normal 6 6 3" xfId="2173" xr:uid="{00000000-0005-0000-0000-00008E0A0000}"/>
    <cellStyle name="Normal 6 6 3 2" xfId="2174" xr:uid="{00000000-0005-0000-0000-00008F0A0000}"/>
    <cellStyle name="Normal 6 6 3 3" xfId="2175" xr:uid="{00000000-0005-0000-0000-0000900A0000}"/>
    <cellStyle name="Normal 6 6 4" xfId="2176" xr:uid="{00000000-0005-0000-0000-0000910A0000}"/>
    <cellStyle name="Normal 6 6 4 2" xfId="2177" xr:uid="{00000000-0005-0000-0000-0000920A0000}"/>
    <cellStyle name="Normal 6 6 4 3" xfId="2178" xr:uid="{00000000-0005-0000-0000-0000930A0000}"/>
    <cellStyle name="Normal 6 6 5" xfId="2179" xr:uid="{00000000-0005-0000-0000-0000940A0000}"/>
    <cellStyle name="Normal 6 6 5 2" xfId="2180" xr:uid="{00000000-0005-0000-0000-0000950A0000}"/>
    <cellStyle name="Normal 6 6 5 3" xfId="2181" xr:uid="{00000000-0005-0000-0000-0000960A0000}"/>
    <cellStyle name="Normal 6 6 6" xfId="2182" xr:uid="{00000000-0005-0000-0000-0000970A0000}"/>
    <cellStyle name="Normal 6 6 6 2" xfId="3040" xr:uid="{00000000-0005-0000-0000-0000980A0000}"/>
    <cellStyle name="Normal 6 6 7" xfId="2183" xr:uid="{00000000-0005-0000-0000-0000990A0000}"/>
    <cellStyle name="Normal 6 6 7 2" xfId="3041" xr:uid="{00000000-0005-0000-0000-00009A0A0000}"/>
    <cellStyle name="Normal 6 6 8" xfId="3039" xr:uid="{00000000-0005-0000-0000-00009B0A0000}"/>
    <cellStyle name="Normal 6 7" xfId="2184" xr:uid="{00000000-0005-0000-0000-00009C0A0000}"/>
    <cellStyle name="Normal 6 7 2" xfId="2185" xr:uid="{00000000-0005-0000-0000-00009D0A0000}"/>
    <cellStyle name="Normal 6 7 2 2" xfId="2186" xr:uid="{00000000-0005-0000-0000-00009E0A0000}"/>
    <cellStyle name="Normal 6 7 2 3" xfId="2187" xr:uid="{00000000-0005-0000-0000-00009F0A0000}"/>
    <cellStyle name="Normal 6 7 3" xfId="2188" xr:uid="{00000000-0005-0000-0000-0000A00A0000}"/>
    <cellStyle name="Normal 6 7 3 2" xfId="2189" xr:uid="{00000000-0005-0000-0000-0000A10A0000}"/>
    <cellStyle name="Normal 6 7 3 3" xfId="2190" xr:uid="{00000000-0005-0000-0000-0000A20A0000}"/>
    <cellStyle name="Normal 6 7 4" xfId="2191" xr:uid="{00000000-0005-0000-0000-0000A30A0000}"/>
    <cellStyle name="Normal 6 7 4 2" xfId="2192" xr:uid="{00000000-0005-0000-0000-0000A40A0000}"/>
    <cellStyle name="Normal 6 7 4 3" xfId="2193" xr:uid="{00000000-0005-0000-0000-0000A50A0000}"/>
    <cellStyle name="Normal 6 7 5" xfId="2194" xr:uid="{00000000-0005-0000-0000-0000A60A0000}"/>
    <cellStyle name="Normal 6 7 5 2" xfId="2195" xr:uid="{00000000-0005-0000-0000-0000A70A0000}"/>
    <cellStyle name="Normal 6 7 5 3" xfId="2196" xr:uid="{00000000-0005-0000-0000-0000A80A0000}"/>
    <cellStyle name="Normal 6 7 6" xfId="2197" xr:uid="{00000000-0005-0000-0000-0000A90A0000}"/>
    <cellStyle name="Normal 6 7 6 2" xfId="3043" xr:uid="{00000000-0005-0000-0000-0000AA0A0000}"/>
    <cellStyle name="Normal 6 7 7" xfId="2198" xr:uid="{00000000-0005-0000-0000-0000AB0A0000}"/>
    <cellStyle name="Normal 6 7 7 2" xfId="3044" xr:uid="{00000000-0005-0000-0000-0000AC0A0000}"/>
    <cellStyle name="Normal 6 7 8" xfId="3042" xr:uid="{00000000-0005-0000-0000-0000AD0A0000}"/>
    <cellStyle name="Normal 6 8" xfId="2199" xr:uid="{00000000-0005-0000-0000-0000AE0A0000}"/>
    <cellStyle name="Normal 6 8 2" xfId="2200" xr:uid="{00000000-0005-0000-0000-0000AF0A0000}"/>
    <cellStyle name="Normal 6 8 2 2" xfId="2201" xr:uid="{00000000-0005-0000-0000-0000B00A0000}"/>
    <cellStyle name="Normal 6 8 2 3" xfId="2202" xr:uid="{00000000-0005-0000-0000-0000B10A0000}"/>
    <cellStyle name="Normal 6 8 3" xfId="2203" xr:uid="{00000000-0005-0000-0000-0000B20A0000}"/>
    <cellStyle name="Normal 6 8 3 2" xfId="2204" xr:uid="{00000000-0005-0000-0000-0000B30A0000}"/>
    <cellStyle name="Normal 6 8 3 3" xfId="2205" xr:uid="{00000000-0005-0000-0000-0000B40A0000}"/>
    <cellStyle name="Normal 6 8 4" xfId="2206" xr:uid="{00000000-0005-0000-0000-0000B50A0000}"/>
    <cellStyle name="Normal 6 8 4 2" xfId="2207" xr:uid="{00000000-0005-0000-0000-0000B60A0000}"/>
    <cellStyle name="Normal 6 8 4 3" xfId="2208" xr:uid="{00000000-0005-0000-0000-0000B70A0000}"/>
    <cellStyle name="Normal 6 8 5" xfId="2209" xr:uid="{00000000-0005-0000-0000-0000B80A0000}"/>
    <cellStyle name="Normal 6 8 5 2" xfId="2210" xr:uid="{00000000-0005-0000-0000-0000B90A0000}"/>
    <cellStyle name="Normal 6 8 5 3" xfId="2211" xr:uid="{00000000-0005-0000-0000-0000BA0A0000}"/>
    <cellStyle name="Normal 6 8 6" xfId="2212" xr:uid="{00000000-0005-0000-0000-0000BB0A0000}"/>
    <cellStyle name="Normal 6 8 6 2" xfId="3046" xr:uid="{00000000-0005-0000-0000-0000BC0A0000}"/>
    <cellStyle name="Normal 6 8 7" xfId="2213" xr:uid="{00000000-0005-0000-0000-0000BD0A0000}"/>
    <cellStyle name="Normal 6 8 7 2" xfId="3047" xr:uid="{00000000-0005-0000-0000-0000BE0A0000}"/>
    <cellStyle name="Normal 6 8 8" xfId="3045" xr:uid="{00000000-0005-0000-0000-0000BF0A0000}"/>
    <cellStyle name="Normal 6 9" xfId="2214" xr:uid="{00000000-0005-0000-0000-0000C00A0000}"/>
    <cellStyle name="Normal 6 9 2" xfId="2215" xr:uid="{00000000-0005-0000-0000-0000C10A0000}"/>
    <cellStyle name="Normal 6 9 2 2" xfId="2216" xr:uid="{00000000-0005-0000-0000-0000C20A0000}"/>
    <cellStyle name="Normal 6 9 2 3" xfId="2217" xr:uid="{00000000-0005-0000-0000-0000C30A0000}"/>
    <cellStyle name="Normal 6 9 3" xfId="2218" xr:uid="{00000000-0005-0000-0000-0000C40A0000}"/>
    <cellStyle name="Normal 6 9 3 2" xfId="2219" xr:uid="{00000000-0005-0000-0000-0000C50A0000}"/>
    <cellStyle name="Normal 6 9 3 3" xfId="2220" xr:uid="{00000000-0005-0000-0000-0000C60A0000}"/>
    <cellStyle name="Normal 6 9 4" xfId="2221" xr:uid="{00000000-0005-0000-0000-0000C70A0000}"/>
    <cellStyle name="Normal 6 9 4 2" xfId="2222" xr:uid="{00000000-0005-0000-0000-0000C80A0000}"/>
    <cellStyle name="Normal 6 9 4 3" xfId="2223" xr:uid="{00000000-0005-0000-0000-0000C90A0000}"/>
    <cellStyle name="Normal 6 9 5" xfId="2224" xr:uid="{00000000-0005-0000-0000-0000CA0A0000}"/>
    <cellStyle name="Normal 6 9 5 2" xfId="2225" xr:uid="{00000000-0005-0000-0000-0000CB0A0000}"/>
    <cellStyle name="Normal 6 9 5 3" xfId="2226" xr:uid="{00000000-0005-0000-0000-0000CC0A0000}"/>
    <cellStyle name="Normal 6 9 6" xfId="2227" xr:uid="{00000000-0005-0000-0000-0000CD0A0000}"/>
    <cellStyle name="Normal 6 9 6 2" xfId="3049" xr:uid="{00000000-0005-0000-0000-0000CE0A0000}"/>
    <cellStyle name="Normal 6 9 7" xfId="2228" xr:uid="{00000000-0005-0000-0000-0000CF0A0000}"/>
    <cellStyle name="Normal 6 9 7 2" xfId="3050" xr:uid="{00000000-0005-0000-0000-0000D00A0000}"/>
    <cellStyle name="Normal 6 9 8" xfId="3048" xr:uid="{00000000-0005-0000-0000-0000D10A0000}"/>
    <cellStyle name="Normal 61" xfId="2229" xr:uid="{00000000-0005-0000-0000-0000D20A0000}"/>
    <cellStyle name="Normal 7" xfId="2230" xr:uid="{00000000-0005-0000-0000-0000D30A0000}"/>
    <cellStyle name="Normal 7 10" xfId="2231" xr:uid="{00000000-0005-0000-0000-0000D40A0000}"/>
    <cellStyle name="Normal 7 10 2" xfId="2232" xr:uid="{00000000-0005-0000-0000-0000D50A0000}"/>
    <cellStyle name="Normal 7 10 2 2" xfId="2233" xr:uid="{00000000-0005-0000-0000-0000D60A0000}"/>
    <cellStyle name="Normal 7 10 2 3" xfId="2234" xr:uid="{00000000-0005-0000-0000-0000D70A0000}"/>
    <cellStyle name="Normal 7 10 2 4" xfId="3052" xr:uid="{00000000-0005-0000-0000-0000D80A0000}"/>
    <cellStyle name="Normal 7 10 3" xfId="2235" xr:uid="{00000000-0005-0000-0000-0000D90A0000}"/>
    <cellStyle name="Normal 7 10 3 2" xfId="2236" xr:uid="{00000000-0005-0000-0000-0000DA0A0000}"/>
    <cellStyle name="Normal 7 10 3 3" xfId="2237" xr:uid="{00000000-0005-0000-0000-0000DB0A0000}"/>
    <cellStyle name="Normal 7 10 3 4" xfId="3053" xr:uid="{00000000-0005-0000-0000-0000DC0A0000}"/>
    <cellStyle name="Normal 7 10 4" xfId="2238" xr:uid="{00000000-0005-0000-0000-0000DD0A0000}"/>
    <cellStyle name="Normal 7 10 4 2" xfId="2239" xr:uid="{00000000-0005-0000-0000-0000DE0A0000}"/>
    <cellStyle name="Normal 7 10 4 3" xfId="2240" xr:uid="{00000000-0005-0000-0000-0000DF0A0000}"/>
    <cellStyle name="Normal 7 10 4 4" xfId="3054" xr:uid="{00000000-0005-0000-0000-0000E00A0000}"/>
    <cellStyle name="Normal 7 10 5" xfId="2241" xr:uid="{00000000-0005-0000-0000-0000E10A0000}"/>
    <cellStyle name="Normal 7 10 5 2" xfId="2242" xr:uid="{00000000-0005-0000-0000-0000E20A0000}"/>
    <cellStyle name="Normal 7 10 5 3" xfId="2243" xr:uid="{00000000-0005-0000-0000-0000E30A0000}"/>
    <cellStyle name="Normal 7 10 5 4" xfId="3055" xr:uid="{00000000-0005-0000-0000-0000E40A0000}"/>
    <cellStyle name="Normal 7 10 6" xfId="2244" xr:uid="{00000000-0005-0000-0000-0000E50A0000}"/>
    <cellStyle name="Normal 7 10 7" xfId="2245" xr:uid="{00000000-0005-0000-0000-0000E60A0000}"/>
    <cellStyle name="Normal 7 11" xfId="2246" xr:uid="{00000000-0005-0000-0000-0000E70A0000}"/>
    <cellStyle name="Normal 7 11 2" xfId="2247" xr:uid="{00000000-0005-0000-0000-0000E80A0000}"/>
    <cellStyle name="Normal 7 11 2 2" xfId="2248" xr:uid="{00000000-0005-0000-0000-0000E90A0000}"/>
    <cellStyle name="Normal 7 11 2 3" xfId="2249" xr:uid="{00000000-0005-0000-0000-0000EA0A0000}"/>
    <cellStyle name="Normal 7 11 2 4" xfId="3056" xr:uid="{00000000-0005-0000-0000-0000EB0A0000}"/>
    <cellStyle name="Normal 7 11 3" xfId="2250" xr:uid="{00000000-0005-0000-0000-0000EC0A0000}"/>
    <cellStyle name="Normal 7 11 3 2" xfId="2251" xr:uid="{00000000-0005-0000-0000-0000ED0A0000}"/>
    <cellStyle name="Normal 7 11 3 3" xfId="2252" xr:uid="{00000000-0005-0000-0000-0000EE0A0000}"/>
    <cellStyle name="Normal 7 11 3 4" xfId="3057" xr:uid="{00000000-0005-0000-0000-0000EF0A0000}"/>
    <cellStyle name="Normal 7 11 4" xfId="2253" xr:uid="{00000000-0005-0000-0000-0000F00A0000}"/>
    <cellStyle name="Normal 7 11 4 2" xfId="2254" xr:uid="{00000000-0005-0000-0000-0000F10A0000}"/>
    <cellStyle name="Normal 7 11 4 3" xfId="2255" xr:uid="{00000000-0005-0000-0000-0000F20A0000}"/>
    <cellStyle name="Normal 7 11 4 4" xfId="3058" xr:uid="{00000000-0005-0000-0000-0000F30A0000}"/>
    <cellStyle name="Normal 7 11 5" xfId="2256" xr:uid="{00000000-0005-0000-0000-0000F40A0000}"/>
    <cellStyle name="Normal 7 11 5 2" xfId="2257" xr:uid="{00000000-0005-0000-0000-0000F50A0000}"/>
    <cellStyle name="Normal 7 11 5 3" xfId="2258" xr:uid="{00000000-0005-0000-0000-0000F60A0000}"/>
    <cellStyle name="Normal 7 11 5 4" xfId="3059" xr:uid="{00000000-0005-0000-0000-0000F70A0000}"/>
    <cellStyle name="Normal 7 11 6" xfId="2259" xr:uid="{00000000-0005-0000-0000-0000F80A0000}"/>
    <cellStyle name="Normal 7 11 7" xfId="2260" xr:uid="{00000000-0005-0000-0000-0000F90A0000}"/>
    <cellStyle name="Normal 7 12" xfId="2261" xr:uid="{00000000-0005-0000-0000-0000FA0A0000}"/>
    <cellStyle name="Normal 7 12 2" xfId="2262" xr:uid="{00000000-0005-0000-0000-0000FB0A0000}"/>
    <cellStyle name="Normal 7 12 2 2" xfId="2263" xr:uid="{00000000-0005-0000-0000-0000FC0A0000}"/>
    <cellStyle name="Normal 7 12 2 3" xfId="2264" xr:uid="{00000000-0005-0000-0000-0000FD0A0000}"/>
    <cellStyle name="Normal 7 12 2 4" xfId="3060" xr:uid="{00000000-0005-0000-0000-0000FE0A0000}"/>
    <cellStyle name="Normal 7 12 3" xfId="2265" xr:uid="{00000000-0005-0000-0000-0000FF0A0000}"/>
    <cellStyle name="Normal 7 12 3 2" xfId="2266" xr:uid="{00000000-0005-0000-0000-0000000B0000}"/>
    <cellStyle name="Normal 7 12 3 3" xfId="2267" xr:uid="{00000000-0005-0000-0000-0000010B0000}"/>
    <cellStyle name="Normal 7 12 3 4" xfId="3061" xr:uid="{00000000-0005-0000-0000-0000020B0000}"/>
    <cellStyle name="Normal 7 12 4" xfId="2268" xr:uid="{00000000-0005-0000-0000-0000030B0000}"/>
    <cellStyle name="Normal 7 12 4 2" xfId="2269" xr:uid="{00000000-0005-0000-0000-0000040B0000}"/>
    <cellStyle name="Normal 7 12 4 3" xfId="2270" xr:uid="{00000000-0005-0000-0000-0000050B0000}"/>
    <cellStyle name="Normal 7 12 4 4" xfId="3062" xr:uid="{00000000-0005-0000-0000-0000060B0000}"/>
    <cellStyle name="Normal 7 12 5" xfId="2271" xr:uid="{00000000-0005-0000-0000-0000070B0000}"/>
    <cellStyle name="Normal 7 12 5 2" xfId="2272" xr:uid="{00000000-0005-0000-0000-0000080B0000}"/>
    <cellStyle name="Normal 7 12 5 3" xfId="2273" xr:uid="{00000000-0005-0000-0000-0000090B0000}"/>
    <cellStyle name="Normal 7 12 5 4" xfId="3063" xr:uid="{00000000-0005-0000-0000-00000A0B0000}"/>
    <cellStyle name="Normal 7 12 6" xfId="2274" xr:uid="{00000000-0005-0000-0000-00000B0B0000}"/>
    <cellStyle name="Normal 7 12 7" xfId="2275" xr:uid="{00000000-0005-0000-0000-00000C0B0000}"/>
    <cellStyle name="Normal 7 13" xfId="2276" xr:uid="{00000000-0005-0000-0000-00000D0B0000}"/>
    <cellStyle name="Normal 7 13 2" xfId="2277" xr:uid="{00000000-0005-0000-0000-00000E0B0000}"/>
    <cellStyle name="Normal 7 13 2 2" xfId="2278" xr:uid="{00000000-0005-0000-0000-00000F0B0000}"/>
    <cellStyle name="Normal 7 13 2 3" xfId="2279" xr:uid="{00000000-0005-0000-0000-0000100B0000}"/>
    <cellStyle name="Normal 7 13 2 4" xfId="3064" xr:uid="{00000000-0005-0000-0000-0000110B0000}"/>
    <cellStyle name="Normal 7 13 3" xfId="2280" xr:uid="{00000000-0005-0000-0000-0000120B0000}"/>
    <cellStyle name="Normal 7 13 3 2" xfId="2281" xr:uid="{00000000-0005-0000-0000-0000130B0000}"/>
    <cellStyle name="Normal 7 13 3 3" xfId="2282" xr:uid="{00000000-0005-0000-0000-0000140B0000}"/>
    <cellStyle name="Normal 7 13 3 4" xfId="3065" xr:uid="{00000000-0005-0000-0000-0000150B0000}"/>
    <cellStyle name="Normal 7 13 4" xfId="2283" xr:uid="{00000000-0005-0000-0000-0000160B0000}"/>
    <cellStyle name="Normal 7 13 4 2" xfId="2284" xr:uid="{00000000-0005-0000-0000-0000170B0000}"/>
    <cellStyle name="Normal 7 13 4 3" xfId="2285" xr:uid="{00000000-0005-0000-0000-0000180B0000}"/>
    <cellStyle name="Normal 7 13 4 4" xfId="3066" xr:uid="{00000000-0005-0000-0000-0000190B0000}"/>
    <cellStyle name="Normal 7 13 5" xfId="2286" xr:uid="{00000000-0005-0000-0000-00001A0B0000}"/>
    <cellStyle name="Normal 7 13 5 2" xfId="2287" xr:uid="{00000000-0005-0000-0000-00001B0B0000}"/>
    <cellStyle name="Normal 7 13 5 3" xfId="2288" xr:uid="{00000000-0005-0000-0000-00001C0B0000}"/>
    <cellStyle name="Normal 7 13 5 4" xfId="3067" xr:uid="{00000000-0005-0000-0000-00001D0B0000}"/>
    <cellStyle name="Normal 7 13 6" xfId="2289" xr:uid="{00000000-0005-0000-0000-00001E0B0000}"/>
    <cellStyle name="Normal 7 13 7" xfId="2290" xr:uid="{00000000-0005-0000-0000-00001F0B0000}"/>
    <cellStyle name="Normal 7 14" xfId="2291" xr:uid="{00000000-0005-0000-0000-0000200B0000}"/>
    <cellStyle name="Normal 7 14 2" xfId="2292" xr:uid="{00000000-0005-0000-0000-0000210B0000}"/>
    <cellStyle name="Normal 7 14 2 2" xfId="2293" xr:uid="{00000000-0005-0000-0000-0000220B0000}"/>
    <cellStyle name="Normal 7 14 2 3" xfId="2294" xr:uid="{00000000-0005-0000-0000-0000230B0000}"/>
    <cellStyle name="Normal 7 14 2 4" xfId="3068" xr:uid="{00000000-0005-0000-0000-0000240B0000}"/>
    <cellStyle name="Normal 7 14 3" xfId="2295" xr:uid="{00000000-0005-0000-0000-0000250B0000}"/>
    <cellStyle name="Normal 7 14 3 2" xfId="2296" xr:uid="{00000000-0005-0000-0000-0000260B0000}"/>
    <cellStyle name="Normal 7 14 3 3" xfId="2297" xr:uid="{00000000-0005-0000-0000-0000270B0000}"/>
    <cellStyle name="Normal 7 14 3 4" xfId="3069" xr:uid="{00000000-0005-0000-0000-0000280B0000}"/>
    <cellStyle name="Normal 7 14 4" xfId="2298" xr:uid="{00000000-0005-0000-0000-0000290B0000}"/>
    <cellStyle name="Normal 7 14 4 2" xfId="2299" xr:uid="{00000000-0005-0000-0000-00002A0B0000}"/>
    <cellStyle name="Normal 7 14 4 3" xfId="2300" xr:uid="{00000000-0005-0000-0000-00002B0B0000}"/>
    <cellStyle name="Normal 7 14 4 4" xfId="3070" xr:uid="{00000000-0005-0000-0000-00002C0B0000}"/>
    <cellStyle name="Normal 7 14 5" xfId="2301" xr:uid="{00000000-0005-0000-0000-00002D0B0000}"/>
    <cellStyle name="Normal 7 14 5 2" xfId="2302" xr:uid="{00000000-0005-0000-0000-00002E0B0000}"/>
    <cellStyle name="Normal 7 14 5 3" xfId="2303" xr:uid="{00000000-0005-0000-0000-00002F0B0000}"/>
    <cellStyle name="Normal 7 14 5 4" xfId="3071" xr:uid="{00000000-0005-0000-0000-0000300B0000}"/>
    <cellStyle name="Normal 7 14 6" xfId="2304" xr:uid="{00000000-0005-0000-0000-0000310B0000}"/>
    <cellStyle name="Normal 7 14 7" xfId="2305" xr:uid="{00000000-0005-0000-0000-0000320B0000}"/>
    <cellStyle name="Normal 7 15" xfId="2306" xr:uid="{00000000-0005-0000-0000-0000330B0000}"/>
    <cellStyle name="Normal 7 15 2" xfId="2307" xr:uid="{00000000-0005-0000-0000-0000340B0000}"/>
    <cellStyle name="Normal 7 15 3" xfId="2308" xr:uid="{00000000-0005-0000-0000-0000350B0000}"/>
    <cellStyle name="Normal 7 16" xfId="2309" xr:uid="{00000000-0005-0000-0000-0000360B0000}"/>
    <cellStyle name="Normal 7 16 2" xfId="2310" xr:uid="{00000000-0005-0000-0000-0000370B0000}"/>
    <cellStyle name="Normal 7 16 3" xfId="2311" xr:uid="{00000000-0005-0000-0000-0000380B0000}"/>
    <cellStyle name="Normal 7 17" xfId="2312" xr:uid="{00000000-0005-0000-0000-0000390B0000}"/>
    <cellStyle name="Normal 7 17 2" xfId="2313" xr:uid="{00000000-0005-0000-0000-00003A0B0000}"/>
    <cellStyle name="Normal 7 17 3" xfId="2314" xr:uid="{00000000-0005-0000-0000-00003B0B0000}"/>
    <cellStyle name="Normal 7 18" xfId="2315" xr:uid="{00000000-0005-0000-0000-00003C0B0000}"/>
    <cellStyle name="Normal 7 18 2" xfId="2316" xr:uid="{00000000-0005-0000-0000-00003D0B0000}"/>
    <cellStyle name="Normal 7 18 3" xfId="2317" xr:uid="{00000000-0005-0000-0000-00003E0B0000}"/>
    <cellStyle name="Normal 7 18 4" xfId="3072" xr:uid="{00000000-0005-0000-0000-00003F0B0000}"/>
    <cellStyle name="Normal 7 19" xfId="2318" xr:uid="{00000000-0005-0000-0000-0000400B0000}"/>
    <cellStyle name="Normal 7 19 2" xfId="2319" xr:uid="{00000000-0005-0000-0000-0000410B0000}"/>
    <cellStyle name="Normal 7 19 3" xfId="2320" xr:uid="{00000000-0005-0000-0000-0000420B0000}"/>
    <cellStyle name="Normal 7 19 4" xfId="3073" xr:uid="{00000000-0005-0000-0000-0000430B0000}"/>
    <cellStyle name="Normal 7 2" xfId="2321" xr:uid="{00000000-0005-0000-0000-0000440B0000}"/>
    <cellStyle name="Normal 7 2 2" xfId="2322" xr:uid="{00000000-0005-0000-0000-0000450B0000}"/>
    <cellStyle name="Normal 7 2 2 2" xfId="2323" xr:uid="{00000000-0005-0000-0000-0000460B0000}"/>
    <cellStyle name="Normal 7 2 2 3" xfId="2324" xr:uid="{00000000-0005-0000-0000-0000470B0000}"/>
    <cellStyle name="Normal 7 2 2 4" xfId="3074" xr:uid="{00000000-0005-0000-0000-0000480B0000}"/>
    <cellStyle name="Normal 7 2 3" xfId="2325" xr:uid="{00000000-0005-0000-0000-0000490B0000}"/>
    <cellStyle name="Normal 7 2 3 2" xfId="2326" xr:uid="{00000000-0005-0000-0000-00004A0B0000}"/>
    <cellStyle name="Normal 7 2 3 3" xfId="2327" xr:uid="{00000000-0005-0000-0000-00004B0B0000}"/>
    <cellStyle name="Normal 7 2 3 4" xfId="3075" xr:uid="{00000000-0005-0000-0000-00004C0B0000}"/>
    <cellStyle name="Normal 7 2 4" xfId="2328" xr:uid="{00000000-0005-0000-0000-00004D0B0000}"/>
    <cellStyle name="Normal 7 2 4 2" xfId="2329" xr:uid="{00000000-0005-0000-0000-00004E0B0000}"/>
    <cellStyle name="Normal 7 2 4 3" xfId="2330" xr:uid="{00000000-0005-0000-0000-00004F0B0000}"/>
    <cellStyle name="Normal 7 2 4 4" xfId="3076" xr:uid="{00000000-0005-0000-0000-0000500B0000}"/>
    <cellStyle name="Normal 7 2 5" xfId="2331" xr:uid="{00000000-0005-0000-0000-0000510B0000}"/>
    <cellStyle name="Normal 7 2 5 2" xfId="2332" xr:uid="{00000000-0005-0000-0000-0000520B0000}"/>
    <cellStyle name="Normal 7 2 5 3" xfId="2333" xr:uid="{00000000-0005-0000-0000-0000530B0000}"/>
    <cellStyle name="Normal 7 2 5 4" xfId="3077" xr:uid="{00000000-0005-0000-0000-0000540B0000}"/>
    <cellStyle name="Normal 7 2 6" xfId="2334" xr:uid="{00000000-0005-0000-0000-0000550B0000}"/>
    <cellStyle name="Normal 7 2 7" xfId="2335" xr:uid="{00000000-0005-0000-0000-0000560B0000}"/>
    <cellStyle name="Normal 7 20" xfId="2336" xr:uid="{00000000-0005-0000-0000-0000570B0000}"/>
    <cellStyle name="Normal 7 20 2" xfId="2337" xr:uid="{00000000-0005-0000-0000-0000580B0000}"/>
    <cellStyle name="Normal 7 20 3" xfId="2338" xr:uid="{00000000-0005-0000-0000-0000590B0000}"/>
    <cellStyle name="Normal 7 20 4" xfId="3078" xr:uid="{00000000-0005-0000-0000-00005A0B0000}"/>
    <cellStyle name="Normal 7 21" xfId="2339" xr:uid="{00000000-0005-0000-0000-00005B0B0000}"/>
    <cellStyle name="Normal 7 21 2" xfId="2340" xr:uid="{00000000-0005-0000-0000-00005C0B0000}"/>
    <cellStyle name="Normal 7 21 3" xfId="2341" xr:uid="{00000000-0005-0000-0000-00005D0B0000}"/>
    <cellStyle name="Normal 7 21 4" xfId="3079" xr:uid="{00000000-0005-0000-0000-00005E0B0000}"/>
    <cellStyle name="Normal 7 22" xfId="2342" xr:uid="{00000000-0005-0000-0000-00005F0B0000}"/>
    <cellStyle name="Normal 7 23" xfId="2343" xr:uid="{00000000-0005-0000-0000-0000600B0000}"/>
    <cellStyle name="Normal 7 24" xfId="3051" xr:uid="{00000000-0005-0000-0000-0000610B0000}"/>
    <cellStyle name="Normal 7 3" xfId="2344" xr:uid="{00000000-0005-0000-0000-0000620B0000}"/>
    <cellStyle name="Normal 7 3 2" xfId="2345" xr:uid="{00000000-0005-0000-0000-0000630B0000}"/>
    <cellStyle name="Normal 7 3 2 2" xfId="2346" xr:uid="{00000000-0005-0000-0000-0000640B0000}"/>
    <cellStyle name="Normal 7 3 2 3" xfId="2347" xr:uid="{00000000-0005-0000-0000-0000650B0000}"/>
    <cellStyle name="Normal 7 3 2 4" xfId="3080" xr:uid="{00000000-0005-0000-0000-0000660B0000}"/>
    <cellStyle name="Normal 7 3 3" xfId="2348" xr:uid="{00000000-0005-0000-0000-0000670B0000}"/>
    <cellStyle name="Normal 7 3 3 2" xfId="2349" xr:uid="{00000000-0005-0000-0000-0000680B0000}"/>
    <cellStyle name="Normal 7 3 3 3" xfId="2350" xr:uid="{00000000-0005-0000-0000-0000690B0000}"/>
    <cellStyle name="Normal 7 3 3 4" xfId="3081" xr:uid="{00000000-0005-0000-0000-00006A0B0000}"/>
    <cellStyle name="Normal 7 3 4" xfId="2351" xr:uid="{00000000-0005-0000-0000-00006B0B0000}"/>
    <cellStyle name="Normal 7 3 4 2" xfId="2352" xr:uid="{00000000-0005-0000-0000-00006C0B0000}"/>
    <cellStyle name="Normal 7 3 4 3" xfId="2353" xr:uid="{00000000-0005-0000-0000-00006D0B0000}"/>
    <cellStyle name="Normal 7 3 4 4" xfId="3082" xr:uid="{00000000-0005-0000-0000-00006E0B0000}"/>
    <cellStyle name="Normal 7 3 5" xfId="2354" xr:uid="{00000000-0005-0000-0000-00006F0B0000}"/>
    <cellStyle name="Normal 7 3 5 2" xfId="2355" xr:uid="{00000000-0005-0000-0000-0000700B0000}"/>
    <cellStyle name="Normal 7 3 5 3" xfId="2356" xr:uid="{00000000-0005-0000-0000-0000710B0000}"/>
    <cellStyle name="Normal 7 3 5 4" xfId="3083" xr:uid="{00000000-0005-0000-0000-0000720B0000}"/>
    <cellStyle name="Normal 7 3 6" xfId="2357" xr:uid="{00000000-0005-0000-0000-0000730B0000}"/>
    <cellStyle name="Normal 7 3 7" xfId="2358" xr:uid="{00000000-0005-0000-0000-0000740B0000}"/>
    <cellStyle name="Normal 7 4" xfId="2359" xr:uid="{00000000-0005-0000-0000-0000750B0000}"/>
    <cellStyle name="Normal 7 4 2" xfId="2360" xr:uid="{00000000-0005-0000-0000-0000760B0000}"/>
    <cellStyle name="Normal 7 4 2 2" xfId="2361" xr:uid="{00000000-0005-0000-0000-0000770B0000}"/>
    <cellStyle name="Normal 7 4 2 3" xfId="2362" xr:uid="{00000000-0005-0000-0000-0000780B0000}"/>
    <cellStyle name="Normal 7 4 2 4" xfId="3084" xr:uid="{00000000-0005-0000-0000-0000790B0000}"/>
    <cellStyle name="Normal 7 4 3" xfId="2363" xr:uid="{00000000-0005-0000-0000-00007A0B0000}"/>
    <cellStyle name="Normal 7 4 3 2" xfId="2364" xr:uid="{00000000-0005-0000-0000-00007B0B0000}"/>
    <cellStyle name="Normal 7 4 3 3" xfId="2365" xr:uid="{00000000-0005-0000-0000-00007C0B0000}"/>
    <cellStyle name="Normal 7 4 3 4" xfId="3085" xr:uid="{00000000-0005-0000-0000-00007D0B0000}"/>
    <cellStyle name="Normal 7 4 4" xfId="2366" xr:uid="{00000000-0005-0000-0000-00007E0B0000}"/>
    <cellStyle name="Normal 7 4 4 2" xfId="2367" xr:uid="{00000000-0005-0000-0000-00007F0B0000}"/>
    <cellStyle name="Normal 7 4 4 3" xfId="2368" xr:uid="{00000000-0005-0000-0000-0000800B0000}"/>
    <cellStyle name="Normal 7 4 4 4" xfId="3086" xr:uid="{00000000-0005-0000-0000-0000810B0000}"/>
    <cellStyle name="Normal 7 4 5" xfId="2369" xr:uid="{00000000-0005-0000-0000-0000820B0000}"/>
    <cellStyle name="Normal 7 4 5 2" xfId="2370" xr:uid="{00000000-0005-0000-0000-0000830B0000}"/>
    <cellStyle name="Normal 7 4 5 3" xfId="2371" xr:uid="{00000000-0005-0000-0000-0000840B0000}"/>
    <cellStyle name="Normal 7 4 5 4" xfId="3087" xr:uid="{00000000-0005-0000-0000-0000850B0000}"/>
    <cellStyle name="Normal 7 4 6" xfId="2372" xr:uid="{00000000-0005-0000-0000-0000860B0000}"/>
    <cellStyle name="Normal 7 4 7" xfId="2373" xr:uid="{00000000-0005-0000-0000-0000870B0000}"/>
    <cellStyle name="Normal 7 5" xfId="2374" xr:uid="{00000000-0005-0000-0000-0000880B0000}"/>
    <cellStyle name="Normal 7 5 2" xfId="2375" xr:uid="{00000000-0005-0000-0000-0000890B0000}"/>
    <cellStyle name="Normal 7 5 2 2" xfId="2376" xr:uid="{00000000-0005-0000-0000-00008A0B0000}"/>
    <cellStyle name="Normal 7 5 2 3" xfId="2377" xr:uid="{00000000-0005-0000-0000-00008B0B0000}"/>
    <cellStyle name="Normal 7 5 2 4" xfId="3088" xr:uid="{00000000-0005-0000-0000-00008C0B0000}"/>
    <cellStyle name="Normal 7 5 3" xfId="2378" xr:uid="{00000000-0005-0000-0000-00008D0B0000}"/>
    <cellStyle name="Normal 7 5 3 2" xfId="2379" xr:uid="{00000000-0005-0000-0000-00008E0B0000}"/>
    <cellStyle name="Normal 7 5 3 3" xfId="2380" xr:uid="{00000000-0005-0000-0000-00008F0B0000}"/>
    <cellStyle name="Normal 7 5 3 4" xfId="3089" xr:uid="{00000000-0005-0000-0000-0000900B0000}"/>
    <cellStyle name="Normal 7 5 4" xfId="2381" xr:uid="{00000000-0005-0000-0000-0000910B0000}"/>
    <cellStyle name="Normal 7 5 4 2" xfId="2382" xr:uid="{00000000-0005-0000-0000-0000920B0000}"/>
    <cellStyle name="Normal 7 5 4 3" xfId="2383" xr:uid="{00000000-0005-0000-0000-0000930B0000}"/>
    <cellStyle name="Normal 7 5 4 4" xfId="3090" xr:uid="{00000000-0005-0000-0000-0000940B0000}"/>
    <cellStyle name="Normal 7 5 5" xfId="2384" xr:uid="{00000000-0005-0000-0000-0000950B0000}"/>
    <cellStyle name="Normal 7 5 5 2" xfId="2385" xr:uid="{00000000-0005-0000-0000-0000960B0000}"/>
    <cellStyle name="Normal 7 5 5 3" xfId="2386" xr:uid="{00000000-0005-0000-0000-0000970B0000}"/>
    <cellStyle name="Normal 7 5 5 4" xfId="3091" xr:uid="{00000000-0005-0000-0000-0000980B0000}"/>
    <cellStyle name="Normal 7 5 6" xfId="2387" xr:uid="{00000000-0005-0000-0000-0000990B0000}"/>
    <cellStyle name="Normal 7 5 7" xfId="2388" xr:uid="{00000000-0005-0000-0000-00009A0B0000}"/>
    <cellStyle name="Normal 7 6" xfId="2389" xr:uid="{00000000-0005-0000-0000-00009B0B0000}"/>
    <cellStyle name="Normal 7 6 2" xfId="2390" xr:uid="{00000000-0005-0000-0000-00009C0B0000}"/>
    <cellStyle name="Normal 7 6 2 2" xfId="2391" xr:uid="{00000000-0005-0000-0000-00009D0B0000}"/>
    <cellStyle name="Normal 7 6 2 3" xfId="2392" xr:uid="{00000000-0005-0000-0000-00009E0B0000}"/>
    <cellStyle name="Normal 7 6 2 4" xfId="3092" xr:uid="{00000000-0005-0000-0000-00009F0B0000}"/>
    <cellStyle name="Normal 7 6 3" xfId="2393" xr:uid="{00000000-0005-0000-0000-0000A00B0000}"/>
    <cellStyle name="Normal 7 6 3 2" xfId="2394" xr:uid="{00000000-0005-0000-0000-0000A10B0000}"/>
    <cellStyle name="Normal 7 6 3 3" xfId="2395" xr:uid="{00000000-0005-0000-0000-0000A20B0000}"/>
    <cellStyle name="Normal 7 6 3 4" xfId="3093" xr:uid="{00000000-0005-0000-0000-0000A30B0000}"/>
    <cellStyle name="Normal 7 6 4" xfId="2396" xr:uid="{00000000-0005-0000-0000-0000A40B0000}"/>
    <cellStyle name="Normal 7 6 4 2" xfId="2397" xr:uid="{00000000-0005-0000-0000-0000A50B0000}"/>
    <cellStyle name="Normal 7 6 4 3" xfId="2398" xr:uid="{00000000-0005-0000-0000-0000A60B0000}"/>
    <cellStyle name="Normal 7 6 4 4" xfId="3094" xr:uid="{00000000-0005-0000-0000-0000A70B0000}"/>
    <cellStyle name="Normal 7 6 5" xfId="2399" xr:uid="{00000000-0005-0000-0000-0000A80B0000}"/>
    <cellStyle name="Normal 7 6 5 2" xfId="2400" xr:uid="{00000000-0005-0000-0000-0000A90B0000}"/>
    <cellStyle name="Normal 7 6 5 3" xfId="2401" xr:uid="{00000000-0005-0000-0000-0000AA0B0000}"/>
    <cellStyle name="Normal 7 6 5 4" xfId="3095" xr:uid="{00000000-0005-0000-0000-0000AB0B0000}"/>
    <cellStyle name="Normal 7 6 6" xfId="2402" xr:uid="{00000000-0005-0000-0000-0000AC0B0000}"/>
    <cellStyle name="Normal 7 6 7" xfId="2403" xr:uid="{00000000-0005-0000-0000-0000AD0B0000}"/>
    <cellStyle name="Normal 7 7" xfId="2404" xr:uid="{00000000-0005-0000-0000-0000AE0B0000}"/>
    <cellStyle name="Normal 7 7 2" xfId="2405" xr:uid="{00000000-0005-0000-0000-0000AF0B0000}"/>
    <cellStyle name="Normal 7 7 2 2" xfId="2406" xr:uid="{00000000-0005-0000-0000-0000B00B0000}"/>
    <cellStyle name="Normal 7 7 2 3" xfId="2407" xr:uid="{00000000-0005-0000-0000-0000B10B0000}"/>
    <cellStyle name="Normal 7 7 2 4" xfId="3096" xr:uid="{00000000-0005-0000-0000-0000B20B0000}"/>
    <cellStyle name="Normal 7 7 3" xfId="2408" xr:uid="{00000000-0005-0000-0000-0000B30B0000}"/>
    <cellStyle name="Normal 7 7 3 2" xfId="2409" xr:uid="{00000000-0005-0000-0000-0000B40B0000}"/>
    <cellStyle name="Normal 7 7 3 3" xfId="2410" xr:uid="{00000000-0005-0000-0000-0000B50B0000}"/>
    <cellStyle name="Normal 7 7 3 4" xfId="3097" xr:uid="{00000000-0005-0000-0000-0000B60B0000}"/>
    <cellStyle name="Normal 7 7 4" xfId="2411" xr:uid="{00000000-0005-0000-0000-0000B70B0000}"/>
    <cellStyle name="Normal 7 7 4 2" xfId="2412" xr:uid="{00000000-0005-0000-0000-0000B80B0000}"/>
    <cellStyle name="Normal 7 7 4 3" xfId="2413" xr:uid="{00000000-0005-0000-0000-0000B90B0000}"/>
    <cellStyle name="Normal 7 7 4 4" xfId="3098" xr:uid="{00000000-0005-0000-0000-0000BA0B0000}"/>
    <cellStyle name="Normal 7 7 5" xfId="2414" xr:uid="{00000000-0005-0000-0000-0000BB0B0000}"/>
    <cellStyle name="Normal 7 7 5 2" xfId="2415" xr:uid="{00000000-0005-0000-0000-0000BC0B0000}"/>
    <cellStyle name="Normal 7 7 5 3" xfId="2416" xr:uid="{00000000-0005-0000-0000-0000BD0B0000}"/>
    <cellStyle name="Normal 7 7 5 4" xfId="3099" xr:uid="{00000000-0005-0000-0000-0000BE0B0000}"/>
    <cellStyle name="Normal 7 7 6" xfId="2417" xr:uid="{00000000-0005-0000-0000-0000BF0B0000}"/>
    <cellStyle name="Normal 7 7 7" xfId="2418" xr:uid="{00000000-0005-0000-0000-0000C00B0000}"/>
    <cellStyle name="Normal 7 8" xfId="2419" xr:uid="{00000000-0005-0000-0000-0000C10B0000}"/>
    <cellStyle name="Normal 7 8 2" xfId="2420" xr:uid="{00000000-0005-0000-0000-0000C20B0000}"/>
    <cellStyle name="Normal 7 8 2 2" xfId="2421" xr:uid="{00000000-0005-0000-0000-0000C30B0000}"/>
    <cellStyle name="Normal 7 8 2 3" xfId="2422" xr:uid="{00000000-0005-0000-0000-0000C40B0000}"/>
    <cellStyle name="Normal 7 8 2 4" xfId="3100" xr:uid="{00000000-0005-0000-0000-0000C50B0000}"/>
    <cellStyle name="Normal 7 8 3" xfId="2423" xr:uid="{00000000-0005-0000-0000-0000C60B0000}"/>
    <cellStyle name="Normal 7 8 3 2" xfId="2424" xr:uid="{00000000-0005-0000-0000-0000C70B0000}"/>
    <cellStyle name="Normal 7 8 3 3" xfId="2425" xr:uid="{00000000-0005-0000-0000-0000C80B0000}"/>
    <cellStyle name="Normal 7 8 3 4" xfId="3101" xr:uid="{00000000-0005-0000-0000-0000C90B0000}"/>
    <cellStyle name="Normal 7 8 4" xfId="2426" xr:uid="{00000000-0005-0000-0000-0000CA0B0000}"/>
    <cellStyle name="Normal 7 8 4 2" xfId="2427" xr:uid="{00000000-0005-0000-0000-0000CB0B0000}"/>
    <cellStyle name="Normal 7 8 4 3" xfId="2428" xr:uid="{00000000-0005-0000-0000-0000CC0B0000}"/>
    <cellStyle name="Normal 7 8 4 4" xfId="3102" xr:uid="{00000000-0005-0000-0000-0000CD0B0000}"/>
    <cellStyle name="Normal 7 8 5" xfId="2429" xr:uid="{00000000-0005-0000-0000-0000CE0B0000}"/>
    <cellStyle name="Normal 7 8 5 2" xfId="2430" xr:uid="{00000000-0005-0000-0000-0000CF0B0000}"/>
    <cellStyle name="Normal 7 8 5 3" xfId="2431" xr:uid="{00000000-0005-0000-0000-0000D00B0000}"/>
    <cellStyle name="Normal 7 8 5 4" xfId="3103" xr:uid="{00000000-0005-0000-0000-0000D10B0000}"/>
    <cellStyle name="Normal 7 8 6" xfId="2432" xr:uid="{00000000-0005-0000-0000-0000D20B0000}"/>
    <cellStyle name="Normal 7 8 7" xfId="2433" xr:uid="{00000000-0005-0000-0000-0000D30B0000}"/>
    <cellStyle name="Normal 7 9" xfId="2434" xr:uid="{00000000-0005-0000-0000-0000D40B0000}"/>
    <cellStyle name="Normal 7 9 2" xfId="2435" xr:uid="{00000000-0005-0000-0000-0000D50B0000}"/>
    <cellStyle name="Normal 7 9 2 2" xfId="2436" xr:uid="{00000000-0005-0000-0000-0000D60B0000}"/>
    <cellStyle name="Normal 7 9 2 3" xfId="2437" xr:uid="{00000000-0005-0000-0000-0000D70B0000}"/>
    <cellStyle name="Normal 7 9 2 4" xfId="3104" xr:uid="{00000000-0005-0000-0000-0000D80B0000}"/>
    <cellStyle name="Normal 7 9 3" xfId="2438" xr:uid="{00000000-0005-0000-0000-0000D90B0000}"/>
    <cellStyle name="Normal 7 9 3 2" xfId="2439" xr:uid="{00000000-0005-0000-0000-0000DA0B0000}"/>
    <cellStyle name="Normal 7 9 3 3" xfId="2440" xr:uid="{00000000-0005-0000-0000-0000DB0B0000}"/>
    <cellStyle name="Normal 7 9 3 4" xfId="3105" xr:uid="{00000000-0005-0000-0000-0000DC0B0000}"/>
    <cellStyle name="Normal 7 9 4" xfId="2441" xr:uid="{00000000-0005-0000-0000-0000DD0B0000}"/>
    <cellStyle name="Normal 7 9 4 2" xfId="2442" xr:uid="{00000000-0005-0000-0000-0000DE0B0000}"/>
    <cellStyle name="Normal 7 9 4 3" xfId="2443" xr:uid="{00000000-0005-0000-0000-0000DF0B0000}"/>
    <cellStyle name="Normal 7 9 4 4" xfId="3106" xr:uid="{00000000-0005-0000-0000-0000E00B0000}"/>
    <cellStyle name="Normal 7 9 5" xfId="2444" xr:uid="{00000000-0005-0000-0000-0000E10B0000}"/>
    <cellStyle name="Normal 7 9 5 2" xfId="2445" xr:uid="{00000000-0005-0000-0000-0000E20B0000}"/>
    <cellStyle name="Normal 7 9 5 3" xfId="2446" xr:uid="{00000000-0005-0000-0000-0000E30B0000}"/>
    <cellStyle name="Normal 7 9 5 4" xfId="3107" xr:uid="{00000000-0005-0000-0000-0000E40B0000}"/>
    <cellStyle name="Normal 7 9 6" xfId="2447" xr:uid="{00000000-0005-0000-0000-0000E50B0000}"/>
    <cellStyle name="Normal 7 9 7" xfId="2448" xr:uid="{00000000-0005-0000-0000-0000E60B0000}"/>
    <cellStyle name="Normal 8" xfId="2555" xr:uid="{00000000-0005-0000-0000-0000E70B0000}"/>
    <cellStyle name="Normal 8 2" xfId="2449" xr:uid="{00000000-0005-0000-0000-0000E80B0000}"/>
    <cellStyle name="Normal 8 2 10" xfId="2450" xr:uid="{00000000-0005-0000-0000-0000E90B0000}"/>
    <cellStyle name="Normal 8 2 10 2" xfId="3109" xr:uid="{00000000-0005-0000-0000-0000EA0B0000}"/>
    <cellStyle name="Normal 8 2 11" xfId="3108" xr:uid="{00000000-0005-0000-0000-0000EB0B0000}"/>
    <cellStyle name="Normal 8 2 2" xfId="2451" xr:uid="{00000000-0005-0000-0000-0000EC0B0000}"/>
    <cellStyle name="Normal 8 2 2 10" xfId="2452" xr:uid="{00000000-0005-0000-0000-0000ED0B0000}"/>
    <cellStyle name="Normal 8 2 2 10 2" xfId="3111" xr:uid="{00000000-0005-0000-0000-0000EE0B0000}"/>
    <cellStyle name="Normal 8 2 2 11" xfId="3110" xr:uid="{00000000-0005-0000-0000-0000EF0B0000}"/>
    <cellStyle name="Normal 8 2 2 2" xfId="2453" xr:uid="{00000000-0005-0000-0000-0000F00B0000}"/>
    <cellStyle name="Normal 8 2 2 2 2" xfId="2454" xr:uid="{00000000-0005-0000-0000-0000F10B0000}"/>
    <cellStyle name="Normal 8 2 2 2 3" xfId="2455" xr:uid="{00000000-0005-0000-0000-0000F20B0000}"/>
    <cellStyle name="Normal 8 2 2 2 4" xfId="3112" xr:uid="{00000000-0005-0000-0000-0000F30B0000}"/>
    <cellStyle name="Normal 8 2 2 3" xfId="2456" xr:uid="{00000000-0005-0000-0000-0000F40B0000}"/>
    <cellStyle name="Normal 8 2 2 3 2" xfId="2457" xr:uid="{00000000-0005-0000-0000-0000F50B0000}"/>
    <cellStyle name="Normal 8 2 2 3 3" xfId="2458" xr:uid="{00000000-0005-0000-0000-0000F60B0000}"/>
    <cellStyle name="Normal 8 2 2 3 4" xfId="3113" xr:uid="{00000000-0005-0000-0000-0000F70B0000}"/>
    <cellStyle name="Normal 8 2 2 4" xfId="2459" xr:uid="{00000000-0005-0000-0000-0000F80B0000}"/>
    <cellStyle name="Normal 8 2 2 4 2" xfId="2460" xr:uid="{00000000-0005-0000-0000-0000F90B0000}"/>
    <cellStyle name="Normal 8 2 2 4 3" xfId="2461" xr:uid="{00000000-0005-0000-0000-0000FA0B0000}"/>
    <cellStyle name="Normal 8 2 2 4 4" xfId="3114" xr:uid="{00000000-0005-0000-0000-0000FB0B0000}"/>
    <cellStyle name="Normal 8 2 2 5" xfId="2462" xr:uid="{00000000-0005-0000-0000-0000FC0B0000}"/>
    <cellStyle name="Normal 8 2 2 5 2" xfId="2463" xr:uid="{00000000-0005-0000-0000-0000FD0B0000}"/>
    <cellStyle name="Normal 8 2 2 5 3" xfId="2464" xr:uid="{00000000-0005-0000-0000-0000FE0B0000}"/>
    <cellStyle name="Normal 8 2 2 6" xfId="2465" xr:uid="{00000000-0005-0000-0000-0000FF0B0000}"/>
    <cellStyle name="Normal 8 2 2 6 2" xfId="2466" xr:uid="{00000000-0005-0000-0000-0000000C0000}"/>
    <cellStyle name="Normal 8 2 2 6 3" xfId="2467" xr:uid="{00000000-0005-0000-0000-0000010C0000}"/>
    <cellStyle name="Normal 8 2 2 7" xfId="2468" xr:uid="{00000000-0005-0000-0000-0000020C0000}"/>
    <cellStyle name="Normal 8 2 2 7 2" xfId="2469" xr:uid="{00000000-0005-0000-0000-0000030C0000}"/>
    <cellStyle name="Normal 8 2 2 7 3" xfId="2470" xr:uid="{00000000-0005-0000-0000-0000040C0000}"/>
    <cellStyle name="Normal 8 2 2 8" xfId="2471" xr:uid="{00000000-0005-0000-0000-0000050C0000}"/>
    <cellStyle name="Normal 8 2 2 8 2" xfId="2472" xr:uid="{00000000-0005-0000-0000-0000060C0000}"/>
    <cellStyle name="Normal 8 2 2 8 3" xfId="2473" xr:uid="{00000000-0005-0000-0000-0000070C0000}"/>
    <cellStyle name="Normal 8 2 2 9" xfId="2474" xr:uid="{00000000-0005-0000-0000-0000080C0000}"/>
    <cellStyle name="Normal 8 2 2 9 2" xfId="3115" xr:uid="{00000000-0005-0000-0000-0000090C0000}"/>
    <cellStyle name="Normal 8 2 3" xfId="2475" xr:uid="{00000000-0005-0000-0000-00000A0C0000}"/>
    <cellStyle name="Normal 8 2 3 2" xfId="2476" xr:uid="{00000000-0005-0000-0000-00000B0C0000}"/>
    <cellStyle name="Normal 8 2 3 3" xfId="2477" xr:uid="{00000000-0005-0000-0000-00000C0C0000}"/>
    <cellStyle name="Normal 8 2 3 4" xfId="3116" xr:uid="{00000000-0005-0000-0000-00000D0C0000}"/>
    <cellStyle name="Normal 8 2 4" xfId="2478" xr:uid="{00000000-0005-0000-0000-00000E0C0000}"/>
    <cellStyle name="Normal 8 2 4 2" xfId="2479" xr:uid="{00000000-0005-0000-0000-00000F0C0000}"/>
    <cellStyle name="Normal 8 2 4 3" xfId="2480" xr:uid="{00000000-0005-0000-0000-0000100C0000}"/>
    <cellStyle name="Normal 8 2 4 4" xfId="3117" xr:uid="{00000000-0005-0000-0000-0000110C0000}"/>
    <cellStyle name="Normal 8 2 5" xfId="2481" xr:uid="{00000000-0005-0000-0000-0000120C0000}"/>
    <cellStyle name="Normal 8 2 5 2" xfId="2482" xr:uid="{00000000-0005-0000-0000-0000130C0000}"/>
    <cellStyle name="Normal 8 2 5 3" xfId="2483" xr:uid="{00000000-0005-0000-0000-0000140C0000}"/>
    <cellStyle name="Normal 8 2 6" xfId="2484" xr:uid="{00000000-0005-0000-0000-0000150C0000}"/>
    <cellStyle name="Normal 8 2 6 2" xfId="2485" xr:uid="{00000000-0005-0000-0000-0000160C0000}"/>
    <cellStyle name="Normal 8 2 6 3" xfId="2486" xr:uid="{00000000-0005-0000-0000-0000170C0000}"/>
    <cellStyle name="Normal 8 2 7" xfId="2487" xr:uid="{00000000-0005-0000-0000-0000180C0000}"/>
    <cellStyle name="Normal 8 2 7 2" xfId="2488" xr:uid="{00000000-0005-0000-0000-0000190C0000}"/>
    <cellStyle name="Normal 8 2 7 3" xfId="2489" xr:uid="{00000000-0005-0000-0000-00001A0C0000}"/>
    <cellStyle name="Normal 8 2 8" xfId="2490" xr:uid="{00000000-0005-0000-0000-00001B0C0000}"/>
    <cellStyle name="Normal 8 2 8 2" xfId="2491" xr:uid="{00000000-0005-0000-0000-00001C0C0000}"/>
    <cellStyle name="Normal 8 2 8 3" xfId="2492" xr:uid="{00000000-0005-0000-0000-00001D0C0000}"/>
    <cellStyle name="Normal 8 2 9" xfId="2493" xr:uid="{00000000-0005-0000-0000-00001E0C0000}"/>
    <cellStyle name="Normal 8 2 9 2" xfId="3118" xr:uid="{00000000-0005-0000-0000-00001F0C0000}"/>
    <cellStyle name="Normal 9" xfId="2550" xr:uid="{00000000-0005-0000-0000-0000200C0000}"/>
    <cellStyle name="Normal 9 2" xfId="2494" xr:uid="{00000000-0005-0000-0000-0000210C0000}"/>
    <cellStyle name="Normal 9 2 2" xfId="2495" xr:uid="{00000000-0005-0000-0000-0000220C0000}"/>
    <cellStyle name="Normal 9 2 2 2" xfId="2496" xr:uid="{00000000-0005-0000-0000-0000230C0000}"/>
    <cellStyle name="Normal 9 2 2 3" xfId="2497" xr:uid="{00000000-0005-0000-0000-0000240C0000}"/>
    <cellStyle name="Normal 9 2 3" xfId="2498" xr:uid="{00000000-0005-0000-0000-0000250C0000}"/>
    <cellStyle name="Normal 9 2 3 2" xfId="2499" xr:uid="{00000000-0005-0000-0000-0000260C0000}"/>
    <cellStyle name="Normal 9 2 3 3" xfId="2500" xr:uid="{00000000-0005-0000-0000-0000270C0000}"/>
    <cellStyle name="Normal 9 2 4" xfId="2501" xr:uid="{00000000-0005-0000-0000-0000280C0000}"/>
    <cellStyle name="Normal 9 2 4 2" xfId="2502" xr:uid="{00000000-0005-0000-0000-0000290C0000}"/>
    <cellStyle name="Normal 9 2 4 3" xfId="2503" xr:uid="{00000000-0005-0000-0000-00002A0C0000}"/>
    <cellStyle name="Normal 9 2 5" xfId="2504" xr:uid="{00000000-0005-0000-0000-00002B0C0000}"/>
    <cellStyle name="Normal 9 2 5 2" xfId="2505" xr:uid="{00000000-0005-0000-0000-00002C0C0000}"/>
    <cellStyle name="Normal 9 2 5 3" xfId="2506" xr:uid="{00000000-0005-0000-0000-00002D0C0000}"/>
    <cellStyle name="Normal 9 2 6" xfId="2507" xr:uid="{00000000-0005-0000-0000-00002E0C0000}"/>
    <cellStyle name="Normal 9 2 6 2" xfId="3120" xr:uid="{00000000-0005-0000-0000-00002F0C0000}"/>
    <cellStyle name="Normal 9 2 7" xfId="2508" xr:uid="{00000000-0005-0000-0000-0000300C0000}"/>
    <cellStyle name="Normal 9 2 7 2" xfId="3121" xr:uid="{00000000-0005-0000-0000-0000310C0000}"/>
    <cellStyle name="Normal 9 2 8" xfId="3119" xr:uid="{00000000-0005-0000-0000-0000320C0000}"/>
    <cellStyle name="Normal_EU,HN,CAPS,1990-02,06.05.2003" xfId="3126" xr:uid="{00000000-0005-0000-0000-0000330C0000}"/>
    <cellStyle name="Normal_Honduras USM 90-02 Competidores TODO.28.05.2003" xfId="3127" xr:uid="{00000000-0005-0000-0000-0000340C0000}"/>
    <cellStyle name="Normal_US-M-90-2002,02.05.2003" xfId="2549" xr:uid="{00000000-0005-0000-0000-0000350C0000}"/>
    <cellStyle name="Salida" xfId="2517" builtinId="21" hidden="1"/>
    <cellStyle name="Texto de advertencia" xfId="2521" builtinId="11" hidden="1"/>
    <cellStyle name="Texto explicativo" xfId="2522" builtinId="53" hidden="1"/>
    <cellStyle name="Título" xfId="2509" builtinId="15" hidden="1"/>
    <cellStyle name="Título 2" xfId="2511" builtinId="17" hidden="1"/>
    <cellStyle name="Título 3" xfId="2512" builtinId="18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3</xdr:col>
      <xdr:colOff>19050</xdr:colOff>
      <xdr:row>8</xdr:row>
      <xdr:rowOff>154351</xdr:rowOff>
    </xdr:to>
    <xdr:grpSp>
      <xdr:nvGrpSpPr>
        <xdr:cNvPr id="2205" name="1 Grupo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GrpSpPr>
          <a:grpSpLocks/>
        </xdr:cNvGrpSpPr>
      </xdr:nvGrpSpPr>
      <xdr:grpSpPr bwMode="auto">
        <a:xfrm>
          <a:off x="47625" y="0"/>
          <a:ext cx="10395585" cy="1495471"/>
          <a:chOff x="0" y="10606"/>
          <a:chExt cx="9802162" cy="1285516"/>
        </a:xfrm>
      </xdr:grpSpPr>
      <xdr:sp macro="" textlink="">
        <xdr:nvSpPr>
          <xdr:cNvPr id="3" name="2 Rectángul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8425" y="1032510"/>
            <a:ext cx="9783737" cy="76009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MX"/>
          </a:p>
        </xdr:txBody>
      </xdr:sp>
      <xdr:sp macro="" textlink="">
        <xdr:nvSpPr>
          <xdr:cNvPr id="4" name="3 Rectángul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0" y="10606"/>
            <a:ext cx="9783737" cy="67564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MX"/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669108" y="130644"/>
            <a:ext cx="6513279" cy="11654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100"/>
              </a:lnSpc>
            </a:pPr>
            <a:r>
              <a:rPr lang="es-MX" sz="10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La información estadística presentada es el resultado del esfuerzo de varios años de trabajo del CECHIMEX. </a:t>
            </a:r>
          </a:p>
          <a:p>
            <a:pPr>
              <a:lnSpc>
                <a:spcPts val="1100"/>
              </a:lnSpc>
            </a:pPr>
            <a:r>
              <a:rPr lang="es-MX" sz="10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Agradecemos citar la fuente de los respectivos cuadros así como las fuentes de información originales de la manera siguiente: </a:t>
            </a:r>
          </a:p>
          <a:p>
            <a:pPr>
              <a:lnSpc>
                <a:spcPts val="1100"/>
              </a:lnSpc>
            </a:pPr>
            <a:endParaRPr lang="es-MX" sz="1000" b="1">
              <a:solidFill>
                <a:schemeClr val="accent2">
                  <a:lumMod val="75000"/>
                </a:schemeClr>
              </a:solidFill>
              <a:latin typeface="Times New Roman" pitchFamily="18" charset="0"/>
              <a:cs typeface="Times New Roman" pitchFamily="18" charset="0"/>
            </a:endParaRPr>
          </a:p>
          <a:p>
            <a:pPr>
              <a:lnSpc>
                <a:spcPts val="1100"/>
              </a:lnSpc>
            </a:pPr>
            <a:r>
              <a:rPr lang="es-MX" sz="10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General. </a:t>
            </a:r>
            <a:r>
              <a:rPr lang="es-MX" sz="1000" b="1" i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Fuente: con base en CECHIMEX (2024)</a:t>
            </a:r>
          </a:p>
          <a:p>
            <a:r>
              <a:rPr lang="es-MX" sz="10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China:</a:t>
            </a:r>
            <a:r>
              <a:rPr lang="es-MX" sz="1000" b="1" i="1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 Fuente con base en China Customs Statistics (CCS)</a:t>
            </a:r>
            <a:r>
              <a:rPr lang="es-MX" sz="1000" b="1" i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. China.</a:t>
            </a:r>
          </a:p>
          <a:p>
            <a:endParaRPr lang="es-MX" sz="1000"/>
          </a:p>
        </xdr:txBody>
      </xdr:sp>
      <xdr:pic>
        <xdr:nvPicPr>
          <xdr:cNvPr id="2210" name="5 Imagen">
            <a:extLst>
              <a:ext uri="{FF2B5EF4-FFF2-40B4-BE49-F238E27FC236}">
                <a16:creationId xmlns:a16="http://schemas.microsoft.com/office/drawing/2014/main" id="{00000000-0008-0000-0000-0000A20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5301" y="123826"/>
            <a:ext cx="1644319" cy="8953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47625</xdr:colOff>
      <xdr:row>0</xdr:row>
      <xdr:rowOff>104775</xdr:rowOff>
    </xdr:from>
    <xdr:to>
      <xdr:col>1</xdr:col>
      <xdr:colOff>971550</xdr:colOff>
      <xdr:row>6</xdr:row>
      <xdr:rowOff>152400</xdr:rowOff>
    </xdr:to>
    <xdr:pic>
      <xdr:nvPicPr>
        <xdr:cNvPr id="2206" name="7 Imagen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4775"/>
          <a:ext cx="16478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uario/AppData/Local/Temp/Rar$DI00.294/Balanza1/balanza%20a/Comercio%20Exterior/EXPORTACIONES/EXPORMES90-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P84"/>
  <sheetViews>
    <sheetView tabSelected="1" zoomScaleNormal="100" workbookViewId="0"/>
  </sheetViews>
  <sheetFormatPr baseColWidth="10" defaultColWidth="10.6640625" defaultRowHeight="13.2"/>
  <cols>
    <col min="1" max="1" width="10.6640625" style="5"/>
    <col min="2" max="2" width="130.6640625" style="5" customWidth="1"/>
    <col min="3" max="16384" width="10.6640625" style="5"/>
  </cols>
  <sheetData>
    <row r="9" spans="1:2" ht="17.25" customHeight="1">
      <c r="A9" s="86"/>
      <c r="B9" s="87" t="s">
        <v>130</v>
      </c>
    </row>
    <row r="10" spans="1:2" ht="17.25" customHeight="1">
      <c r="A10" s="86"/>
      <c r="B10" s="87" t="s">
        <v>259</v>
      </c>
    </row>
    <row r="11" spans="1:2" ht="17.25" customHeight="1">
      <c r="A11" s="86"/>
      <c r="B11" s="87" t="s">
        <v>0</v>
      </c>
    </row>
    <row r="12" spans="1:2" ht="12.75" customHeight="1">
      <c r="A12" s="86"/>
      <c r="B12" s="87"/>
    </row>
    <row r="13" spans="1:2" ht="12.75" customHeight="1">
      <c r="A13" s="86"/>
      <c r="B13" s="22"/>
    </row>
    <row r="14" spans="1:2" ht="25.5" customHeight="1">
      <c r="A14" s="86"/>
      <c r="B14" s="88" t="s">
        <v>1</v>
      </c>
    </row>
    <row r="15" spans="1:2">
      <c r="A15" s="86"/>
      <c r="B15" s="87"/>
    </row>
    <row r="16" spans="1:2" ht="25.5" customHeight="1">
      <c r="A16" s="86"/>
      <c r="B16" s="89" t="s">
        <v>260</v>
      </c>
    </row>
    <row r="17" spans="1:16">
      <c r="A17" s="86"/>
      <c r="B17" s="89" t="s">
        <v>131</v>
      </c>
    </row>
    <row r="18" spans="1:16">
      <c r="A18" s="86"/>
      <c r="B18" s="89" t="s">
        <v>2</v>
      </c>
    </row>
    <row r="19" spans="1:16">
      <c r="A19" s="86"/>
      <c r="B19" s="89" t="s">
        <v>132</v>
      </c>
    </row>
    <row r="20" spans="1:16">
      <c r="A20" s="86"/>
      <c r="B20" s="89"/>
    </row>
    <row r="21" spans="1:16">
      <c r="A21" s="86"/>
      <c r="B21" s="89"/>
    </row>
    <row r="22" spans="1:16" ht="25.5" customHeight="1">
      <c r="A22" s="86" t="s">
        <v>3</v>
      </c>
      <c r="B22" s="86" t="s">
        <v>261</v>
      </c>
    </row>
    <row r="23" spans="1:16" ht="25.5" customHeight="1">
      <c r="A23" s="86" t="s">
        <v>4</v>
      </c>
      <c r="B23" s="86" t="s">
        <v>262</v>
      </c>
    </row>
    <row r="24" spans="1:16" ht="25.5" customHeight="1">
      <c r="A24" s="86" t="s">
        <v>5</v>
      </c>
      <c r="B24" s="86" t="s">
        <v>263</v>
      </c>
    </row>
    <row r="25" spans="1:16" ht="25.5" customHeight="1">
      <c r="A25" s="86" t="s">
        <v>6</v>
      </c>
      <c r="B25" s="86" t="s">
        <v>264</v>
      </c>
    </row>
    <row r="26" spans="1:16" ht="25.5" customHeight="1">
      <c r="A26" s="86" t="s">
        <v>7</v>
      </c>
      <c r="B26" s="86" t="s">
        <v>265</v>
      </c>
    </row>
    <row r="27" spans="1:16" ht="25.5" customHeight="1">
      <c r="A27" s="86" t="s">
        <v>8</v>
      </c>
      <c r="B27" s="86" t="s">
        <v>266</v>
      </c>
    </row>
    <row r="28" spans="1:16" ht="25.5" customHeight="1">
      <c r="A28" s="86" t="s">
        <v>9</v>
      </c>
      <c r="B28" s="86" t="s">
        <v>267</v>
      </c>
    </row>
    <row r="29" spans="1:16" ht="25.5" customHeight="1">
      <c r="A29" s="86" t="s">
        <v>10</v>
      </c>
      <c r="B29" s="86" t="s">
        <v>268</v>
      </c>
    </row>
    <row r="30" spans="1:16" ht="25.5" customHeight="1">
      <c r="A30" s="86" t="s">
        <v>11</v>
      </c>
      <c r="B30" s="86" t="s">
        <v>269</v>
      </c>
    </row>
    <row r="31" spans="1:16" ht="25.5" customHeight="1">
      <c r="A31" s="86" t="s">
        <v>12</v>
      </c>
      <c r="B31" s="86" t="s">
        <v>270</v>
      </c>
    </row>
    <row r="32" spans="1:16" ht="25.5" customHeight="1">
      <c r="A32" s="86" t="s">
        <v>13</v>
      </c>
      <c r="B32" s="86" t="s">
        <v>271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" ht="25.5" customHeight="1">
      <c r="A33" s="86" t="s">
        <v>14</v>
      </c>
      <c r="B33" s="86" t="s">
        <v>272</v>
      </c>
    </row>
    <row r="34" spans="1:2" ht="25.5" customHeight="1">
      <c r="A34" s="86" t="s">
        <v>15</v>
      </c>
      <c r="B34" s="86" t="s">
        <v>273</v>
      </c>
    </row>
    <row r="35" spans="1:2" ht="25.5" customHeight="1">
      <c r="A35" s="86" t="s">
        <v>16</v>
      </c>
      <c r="B35" s="86" t="s">
        <v>274</v>
      </c>
    </row>
    <row r="36" spans="1:2" ht="25.5" customHeight="1">
      <c r="A36" s="86" t="s">
        <v>17</v>
      </c>
      <c r="B36" s="86" t="s">
        <v>275</v>
      </c>
    </row>
    <row r="37" spans="1:2" ht="25.5" customHeight="1">
      <c r="A37" s="86" t="s">
        <v>18</v>
      </c>
      <c r="B37" s="86" t="s">
        <v>276</v>
      </c>
    </row>
    <row r="38" spans="1:2" ht="25.5" customHeight="1">
      <c r="A38" s="86" t="s">
        <v>19</v>
      </c>
      <c r="B38" s="86" t="s">
        <v>277</v>
      </c>
    </row>
    <row r="39" spans="1:2" ht="25.5" customHeight="1">
      <c r="A39" s="86" t="s">
        <v>20</v>
      </c>
      <c r="B39" s="86" t="s">
        <v>278</v>
      </c>
    </row>
    <row r="40" spans="1:2" ht="25.5" customHeight="1">
      <c r="A40" s="86" t="s">
        <v>21</v>
      </c>
      <c r="B40" s="86" t="s">
        <v>279</v>
      </c>
    </row>
    <row r="41" spans="1:2" ht="25.5" customHeight="1">
      <c r="A41" s="86" t="s">
        <v>134</v>
      </c>
      <c r="B41" s="86" t="s">
        <v>280</v>
      </c>
    </row>
    <row r="42" spans="1:2" ht="25.5" customHeight="1">
      <c r="A42" s="86" t="s">
        <v>135</v>
      </c>
      <c r="B42" s="86" t="s">
        <v>281</v>
      </c>
    </row>
    <row r="43" spans="1:2" ht="25.5" customHeight="1">
      <c r="A43" s="86" t="s">
        <v>136</v>
      </c>
      <c r="B43" s="86" t="s">
        <v>282</v>
      </c>
    </row>
    <row r="44" spans="1:2" ht="25.5" customHeight="1">
      <c r="A44" s="86" t="s">
        <v>137</v>
      </c>
      <c r="B44" s="86" t="s">
        <v>283</v>
      </c>
    </row>
    <row r="45" spans="1:2" ht="25.5" customHeight="1">
      <c r="A45" s="86" t="s">
        <v>138</v>
      </c>
      <c r="B45" s="86" t="s">
        <v>284</v>
      </c>
    </row>
    <row r="46" spans="1:2" ht="25.5" customHeight="1">
      <c r="A46" s="86" t="s">
        <v>139</v>
      </c>
      <c r="B46" s="86" t="s">
        <v>285</v>
      </c>
    </row>
    <row r="47" spans="1:2" ht="25.5" customHeight="1">
      <c r="A47" s="86"/>
      <c r="B47" s="86"/>
    </row>
    <row r="48" spans="1:2" ht="25.5" customHeight="1">
      <c r="A48" s="86"/>
      <c r="B48" s="86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</sheetData>
  <hyperlinks>
    <hyperlink ref="B14" location="NOTAS!A1" display="NOTAS ACLARATORIAS LOS CUADROS EN GENERAL" xr:uid="{00000000-0004-0000-0000-000000000000}"/>
    <hyperlink ref="B17" location="'D1'!A1" display="D 1 FRACCIONES DEL HTS PARA EXPORTACIÓN Y SU DESCRIPCIÓN. ET016 Máquinas de oficina; ET017 Aparatos de teléfono y telégrafo; ET018 Electrónica de consumo (excepto televisiones); ET019 Dispositivos de almacenmiento de datos vacíos; ET020 Dispositivos de al" xr:uid="{00000000-0004-0000-0000-000001000000}"/>
    <hyperlink ref="B18" location="'D2'!A1" display="D 2 FRACCIONES DEL HTS PARA EXPORTACIÓN Y SU DESCRIPCIÓN. ET021 Instumentos de navegación y apatos de contol remoto; ET022 Receptores de televisión y monitores de video; ET023 Equipo de transmisión de radio y televisión; ET024 Aparatos de sonido eléctrico" xr:uid="{00000000-0004-0000-0000-000002000000}"/>
    <hyperlink ref="B22" location="'A1'!A1" display="CHINA: EXPORTACIONES TOTALES DE LA CADENA AUTOMOTRIZ POR SEGMENTO 1995-2017" xr:uid="{00000000-0004-0000-0000-000003000000}"/>
    <hyperlink ref="B23" location="'A2'!A1" display="CHINA: IMPORTACIONES TOTALES DE LA CADENA AUTOMOTRIZ POR SEGMENTO 1995-2017" xr:uid="{00000000-0004-0000-0000-000004000000}"/>
    <hyperlink ref="B24" location="'A3'!A1" display="MÉXICO: BALANZA COMERCIAL DE LA CADENA ELECTRÓNICA POR SEGMENTO (1995-2006)" xr:uid="{00000000-0004-0000-0000-000005000000}"/>
    <hyperlink ref="B28" location="'A7'!A1" display="CHINA: IMPORTACIONES TOTALES DEL SEGMENTO AUTOMOTRIZ POR PAÍS 1995-2008" xr:uid="{00000000-0004-0000-0000-000006000000}"/>
    <hyperlink ref="B30" location="'A9'!A1" display="CHINA: IMPORTACIÓN DE LAS PRINCIPALES SUBPARTIDAS DE LA CADENA AUTOMOTRIZ-AUTOPARTES 1995- 2008" xr:uid="{00000000-0004-0000-0000-000007000000}"/>
    <hyperlink ref="B29" location="'A8'!A1" display="CHINA: EXPORTACIÓN DE LAS PRINCIPALES SUBPARTIDAS DE LA CADENA AUTOMOTRIZ-AUTOPARTES 1995- 2008" xr:uid="{00000000-0004-0000-0000-000008000000}"/>
    <hyperlink ref="B31" location="'A10'!A1" display="CHINA: EXPORTACIONES DE LAS PRINCIPALES SUBPARTIDAS DEL SEGMENTO AUTOPARTES 1995-2008" xr:uid="{00000000-0004-0000-0000-000009000000}"/>
    <hyperlink ref="B32" location="'A11'!A1" display="CHINA: IMPORTACIONES DE LAS PRINCIPALES SUBPARTIDAS DEL SEGMENTO AUTOPARTES 1995-2008" xr:uid="{00000000-0004-0000-0000-00000A000000}"/>
    <hyperlink ref="B33" location="'A12'!A1" display="CHINA: EXPORTACIÓN DE LAS PRINCIPALES SUBPARTIDAS DEL SEGMENTO AUTOMOTRIZ 1995- 2008" xr:uid="{00000000-0004-0000-0000-00000B000000}"/>
    <hyperlink ref="B34" location="'A13'!A1" display="CHINA: IMPORTACIÓN DE LAS PRINCIPALES SUBPARTIDAS DEL SEGMENTO AUTOMOTRIZ 1995- 2008" xr:uid="{00000000-0004-0000-0000-00000C000000}"/>
    <hyperlink ref="B35" location="'A14'!A1" display="CHINA: EXPORTACIONES TOTALES HACIA ESTADOS UNIDOS CADENA AUTOMOTRIZ-AUTOPARTES POR SEGMENTO 1995-2008" xr:uid="{00000000-0004-0000-0000-00000D000000}"/>
    <hyperlink ref="B36" location="'A15'!A1" display="CHINA: IMPORTACIONES TOTALES HACIA ESTADOS UNIDOS CADENA AUTOMOTRIZ-AUTOPARTES POR SEGMENTO 1995-2008" xr:uid="{00000000-0004-0000-0000-00000E000000}"/>
    <hyperlink ref="B37" location="'A16'!A1" display="CHINA: BALANZA COMERCIAL CON ESTADOS UNIDOS DE LA CADENA AUTOMOTRIZ-AUTOPARTES POR SEGMENTO 1995-2008" xr:uid="{00000000-0004-0000-0000-00000F000000}"/>
    <hyperlink ref="B38" location="'A17'!A1" display="CHINA: EXPORTACIONES CON DESTINO MÉXICO DE LA CADENA AUTOMOTRIZ-AUTOPARTES.POR SEGMENTO 1995-2008" xr:uid="{00000000-0004-0000-0000-000010000000}"/>
    <hyperlink ref="B39" location="'A18'!A1" display="CHINA: IMPORTACIONES CON DESTINO MÉXICO DE LA CADENA AUTOMOTRIZ-AUTOPARTES.POR SEGMENTO 1995-2008" xr:uid="{00000000-0004-0000-0000-000011000000}"/>
    <hyperlink ref="B40" location="'A19'!A1" display="CHINA: BALANZA COMERCIAL CON ESTADOS UNIDOS DE LA CADENA AUTOMOTRIZ-AUTOPARTES POR SEGMENTO 1995-2008" xr:uid="{00000000-0004-0000-0000-000012000000}"/>
    <hyperlink ref="B25" location="'A4'!A1" display="CHINA: EXPORTACIONES TOTALES DEL SEGMENTO AUTOPARTES POR PAÍS 1995-2008" xr:uid="{00000000-0004-0000-0000-000013000000}"/>
    <hyperlink ref="B26" location="'A5'!A1" display="CHINA: IMPORTACIONES TOTALES DEL SEGMENTO AUTOPARTES POR PAÍS 1995-2017" xr:uid="{00000000-0004-0000-0000-000014000000}"/>
    <hyperlink ref="B27" location="'A6'!A1" display="CHINA: EXPORTACIONES TOTALES DEL SEGMENTO AUTOMOTRIZ POR PAÍS 1995-2011" xr:uid="{00000000-0004-0000-0000-000015000000}"/>
    <hyperlink ref="B19" location="'D3'!A1" display="D3  FRACCIONES DEL HTS PARA EXPORTACIÓN Y SU DESCRIPCIÓN. AUTOMOTRIZ" xr:uid="{00000000-0004-0000-0000-000016000000}"/>
    <hyperlink ref="B41" location="'A20'!A1" display="CHINA: EXPORTACIONES A AMÉRICA LATINA Y EL CARIBE DE LA CADENA AUTOMOTRIZ-AUTOPARTES POR SEGMENTO (1995-2017)" xr:uid="{00000000-0004-0000-0000-000017000000}"/>
    <hyperlink ref="B42" location="'A21'!A1" display="CHINA: IMPORTACIONES DE AMÉRICA LATINA Y EL CARIBE DE LA CADENA AUTOMOTRIZ-AUTOPARTES POR SEGMENTO (1995-2017)" xr:uid="{00000000-0004-0000-0000-000018000000}"/>
    <hyperlink ref="B43" location="'A22'!A1" display="CHINA: BALANZA COMERCIAL CON AMÉRICA LATINA Y EL CARIBE DE LA CADENA AUTOMOTRIZ-AUTOPARTES POR SEGMENTO (1995-2017)" xr:uid="{00000000-0004-0000-0000-000019000000}"/>
    <hyperlink ref="B44" location="'A23'!A1" display="CHINA: EXPORTACIONES A CENTROAMÉRICA DE LA CADENA AUTOMOTRIZ-AUTOPARTES POR SEGMENTO (1995-2017)" xr:uid="{00000000-0004-0000-0000-00001A000000}"/>
    <hyperlink ref="B45" location="'A24'!A1" display="CHINA: IMPORTACIONES DE CENTROAMÉRICA DE LA CADENA AUTOMOTRIZ-AUTOPARTES POR SEGMENTO (1995-2017)" xr:uid="{00000000-0004-0000-0000-00001B000000}"/>
    <hyperlink ref="B46" location="'A25'!A1" display="CHINA: BALANZA COMERCIAL CON CENTROAMÉRICA DE LA CADENA AUTOMOTRIZ-AUTOPARTES POR SEGMENTO (1995-2017)" xr:uid="{00000000-0004-0000-0000-00001C000000}"/>
  </hyperlinks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92"/>
  <sheetViews>
    <sheetView showGridLines="0" zoomScaleNormal="100" workbookViewId="0">
      <selection activeCell="C24" sqref="C24"/>
    </sheetView>
  </sheetViews>
  <sheetFormatPr baseColWidth="10" defaultColWidth="12.44140625" defaultRowHeight="13.2"/>
  <cols>
    <col min="1" max="1" width="5.44140625" style="28" customWidth="1"/>
    <col min="2" max="2" width="18" style="27" customWidth="1"/>
    <col min="3" max="32" width="11.6640625" style="27" customWidth="1"/>
    <col min="33" max="16384" width="12.44140625" style="27"/>
  </cols>
  <sheetData>
    <row r="1" spans="1:38">
      <c r="A1" s="26" t="s">
        <v>0</v>
      </c>
    </row>
    <row r="2" spans="1:38" ht="12.75" customHeight="1">
      <c r="A2" s="27"/>
      <c r="C2" s="108" t="s">
        <v>147</v>
      </c>
      <c r="D2" s="108"/>
      <c r="E2" s="108"/>
      <c r="F2" s="108"/>
      <c r="G2" s="108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8" ht="12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38" ht="12.75" customHeight="1">
      <c r="A4" s="27"/>
      <c r="C4" s="108" t="s">
        <v>292</v>
      </c>
      <c r="D4" s="108"/>
      <c r="E4" s="108"/>
      <c r="F4" s="108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8" ht="12.75" customHeight="1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02"/>
      <c r="AH5" s="102"/>
      <c r="AI5" s="102"/>
      <c r="AJ5" s="102"/>
      <c r="AK5" s="102"/>
    </row>
    <row r="6" spans="1:38" ht="12.75" customHeight="1" thickTop="1">
      <c r="A6" s="43"/>
      <c r="B6" s="31"/>
      <c r="C6" s="32">
        <v>1995</v>
      </c>
      <c r="D6" s="32">
        <v>1996</v>
      </c>
      <c r="E6" s="32">
        <v>1997</v>
      </c>
      <c r="F6" s="32">
        <v>1998</v>
      </c>
      <c r="G6" s="32">
        <v>1999</v>
      </c>
      <c r="H6" s="32">
        <v>2000</v>
      </c>
      <c r="I6" s="32">
        <v>2001</v>
      </c>
      <c r="J6" s="32">
        <v>2002</v>
      </c>
      <c r="K6" s="32">
        <v>2003</v>
      </c>
      <c r="L6" s="32">
        <v>2004</v>
      </c>
      <c r="M6" s="32">
        <v>2005</v>
      </c>
      <c r="N6" s="32">
        <v>2006</v>
      </c>
      <c r="O6" s="32">
        <v>2007</v>
      </c>
      <c r="P6" s="32">
        <v>2008</v>
      </c>
      <c r="Q6" s="32">
        <v>2009</v>
      </c>
      <c r="R6" s="32">
        <v>2010</v>
      </c>
      <c r="S6" s="32">
        <v>2011</v>
      </c>
      <c r="T6" s="32">
        <v>2012</v>
      </c>
      <c r="U6" s="32">
        <v>2013</v>
      </c>
      <c r="V6" s="32">
        <v>2014</v>
      </c>
      <c r="W6" s="32">
        <v>2015</v>
      </c>
      <c r="X6" s="32">
        <v>2016</v>
      </c>
      <c r="Y6" s="32">
        <v>2017</v>
      </c>
      <c r="Z6" s="32">
        <v>2018</v>
      </c>
      <c r="AA6" s="32">
        <v>2019</v>
      </c>
      <c r="AB6" s="32">
        <v>2020</v>
      </c>
      <c r="AC6" s="32">
        <v>2021</v>
      </c>
      <c r="AD6" s="32">
        <v>2022</v>
      </c>
      <c r="AE6" s="32">
        <v>2023</v>
      </c>
      <c r="AF6" s="32" t="s">
        <v>287</v>
      </c>
    </row>
    <row r="7" spans="1:38" ht="12.75" customHeight="1" thickBot="1">
      <c r="A7" s="43"/>
      <c r="B7" s="31"/>
      <c r="C7" s="111" t="s">
        <v>148</v>
      </c>
      <c r="D7" s="111"/>
      <c r="E7" s="111"/>
      <c r="F7" s="111"/>
      <c r="G7" s="111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</row>
    <row r="8" spans="1:38" ht="12.75" customHeight="1" thickTop="1">
      <c r="A8" s="43"/>
      <c r="B8" s="3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</row>
    <row r="9" spans="1:38" s="100" customFormat="1" ht="12.75" customHeight="1">
      <c r="A9" s="101">
        <v>1</v>
      </c>
      <c r="B9" s="33" t="s">
        <v>104</v>
      </c>
      <c r="C9" s="34">
        <v>560.98416599999996</v>
      </c>
      <c r="D9" s="34">
        <v>735.53401499999973</v>
      </c>
      <c r="E9" s="34">
        <v>728.21017999999992</v>
      </c>
      <c r="F9" s="34">
        <v>839.54370900000015</v>
      </c>
      <c r="G9" s="34">
        <v>771.589293</v>
      </c>
      <c r="H9" s="34">
        <v>1219.4379289999999</v>
      </c>
      <c r="I9" s="34">
        <v>1794.4911420000001</v>
      </c>
      <c r="J9" s="34">
        <v>2228.4313560000001</v>
      </c>
      <c r="K9" s="34">
        <v>3438.820424</v>
      </c>
      <c r="L9" s="34">
        <v>3751.6176300000002</v>
      </c>
      <c r="M9" s="34">
        <v>2680.9369630000001</v>
      </c>
      <c r="N9" s="34">
        <v>3957.3913280000002</v>
      </c>
      <c r="O9" s="34">
        <v>4954.1451070000003</v>
      </c>
      <c r="P9" s="34">
        <v>3100.0265985000001</v>
      </c>
      <c r="Q9" s="34">
        <v>4605.9934721</v>
      </c>
      <c r="R9" s="34">
        <v>9367.777016</v>
      </c>
      <c r="S9" s="34">
        <v>11589.648901</v>
      </c>
      <c r="T9" s="34">
        <v>12671.253929999995</v>
      </c>
      <c r="U9" s="34">
        <v>14272.433713</v>
      </c>
      <c r="V9" s="34">
        <v>16740.740172000002</v>
      </c>
      <c r="W9" s="34">
        <v>13252.925928000001</v>
      </c>
      <c r="X9" s="34">
        <v>12325.916419000001</v>
      </c>
      <c r="Y9" s="34">
        <v>13610.872290000001</v>
      </c>
      <c r="Z9" s="34">
        <v>14830.541478999998</v>
      </c>
      <c r="AA9" s="34">
        <v>13450.163386</v>
      </c>
      <c r="AB9" s="34">
        <v>14017.688279000004</v>
      </c>
      <c r="AC9" s="34">
        <v>14943.185077000004</v>
      </c>
      <c r="AD9" s="34">
        <v>14313.545619000002</v>
      </c>
      <c r="AE9" s="34">
        <v>12954.355127999999</v>
      </c>
      <c r="AF9" s="34">
        <f>SUM(C9:AE9)</f>
        <v>223708.20064960004</v>
      </c>
      <c r="AG9" s="34"/>
    </row>
    <row r="10" spans="1:38" ht="12.75" customHeight="1">
      <c r="A10" s="28">
        <v>2</v>
      </c>
      <c r="B10" s="33" t="s">
        <v>107</v>
      </c>
      <c r="C10" s="34">
        <v>940.62729300000001</v>
      </c>
      <c r="D10" s="34">
        <v>1096.9575350000005</v>
      </c>
      <c r="E10" s="34">
        <v>888.32039399999962</v>
      </c>
      <c r="F10" s="34">
        <v>917.74721899999963</v>
      </c>
      <c r="G10" s="34">
        <v>1737.9787820000004</v>
      </c>
      <c r="H10" s="34">
        <v>2284.7301710000002</v>
      </c>
      <c r="I10" s="34">
        <v>2702.5473299999999</v>
      </c>
      <c r="J10" s="34">
        <v>3165.0754900000002</v>
      </c>
      <c r="K10" s="34">
        <v>5549.9430879999991</v>
      </c>
      <c r="L10" s="34">
        <v>6300.5587610000002</v>
      </c>
      <c r="M10" s="34">
        <v>6384.3085959999999</v>
      </c>
      <c r="N10" s="34">
        <v>7747.7777480000004</v>
      </c>
      <c r="O10" s="34">
        <v>8337.5762770000001</v>
      </c>
      <c r="P10" s="34">
        <v>5239.1643080000003</v>
      </c>
      <c r="Q10" s="34">
        <v>9507.7209304000007</v>
      </c>
      <c r="R10" s="34">
        <v>15175.498996</v>
      </c>
      <c r="S10" s="34">
        <v>16479.511010999999</v>
      </c>
      <c r="T10" s="34">
        <v>14116.351347000002</v>
      </c>
      <c r="U10" s="35">
        <v>12952.839400000001</v>
      </c>
      <c r="V10" s="35">
        <v>13135.420808000001</v>
      </c>
      <c r="W10" s="35">
        <v>11241.299867</v>
      </c>
      <c r="X10" s="35">
        <v>12522.847684999999</v>
      </c>
      <c r="Y10" s="35">
        <v>14180.995624000005</v>
      </c>
      <c r="Z10" s="35">
        <v>15880.776971000003</v>
      </c>
      <c r="AA10" s="35">
        <v>14088.113365999998</v>
      </c>
      <c r="AB10" s="35">
        <v>13338.088635000002</v>
      </c>
      <c r="AC10" s="35">
        <v>13522.616415999995</v>
      </c>
      <c r="AD10" s="35">
        <v>13616.887166999999</v>
      </c>
      <c r="AE10" s="35">
        <v>10011.856626000004</v>
      </c>
      <c r="AF10" s="34">
        <f t="shared" ref="AF10:AF24" si="0">SUM(C10:AE10)</f>
        <v>253064.13784139999</v>
      </c>
      <c r="AG10" s="28"/>
      <c r="AH10" s="28"/>
      <c r="AI10" s="28"/>
      <c r="AJ10" s="28"/>
      <c r="AK10" s="28"/>
      <c r="AL10" s="28"/>
    </row>
    <row r="11" spans="1:38" ht="12.75" customHeight="1">
      <c r="A11" s="43">
        <v>3</v>
      </c>
      <c r="B11" s="33" t="s">
        <v>109</v>
      </c>
      <c r="C11" s="34">
        <v>574.90439600000002</v>
      </c>
      <c r="D11" s="34">
        <v>606.88390199999992</v>
      </c>
      <c r="E11" s="34">
        <v>453.34835600000008</v>
      </c>
      <c r="F11" s="34">
        <v>544.46687599999996</v>
      </c>
      <c r="G11" s="34">
        <v>641.34804000000031</v>
      </c>
      <c r="H11" s="34">
        <v>604.72235499999999</v>
      </c>
      <c r="I11" s="34">
        <v>743.38995599999998</v>
      </c>
      <c r="J11" s="34">
        <v>947.56907100000001</v>
      </c>
      <c r="K11" s="34">
        <v>924.93365000000006</v>
      </c>
      <c r="L11" s="34">
        <v>1101.3751199999999</v>
      </c>
      <c r="M11" s="34">
        <v>1220.8807919999999</v>
      </c>
      <c r="N11" s="34">
        <v>1450.8232</v>
      </c>
      <c r="O11" s="34">
        <v>1630.5937160000001</v>
      </c>
      <c r="P11" s="34">
        <v>876.71902299999999</v>
      </c>
      <c r="Q11" s="34">
        <v>831.99169329999995</v>
      </c>
      <c r="R11" s="34">
        <v>2175.0799950000001</v>
      </c>
      <c r="S11" s="34">
        <v>2442.8940520000001</v>
      </c>
      <c r="T11" s="34">
        <v>2445.8381159999999</v>
      </c>
      <c r="U11" s="35">
        <v>3114.1451010000001</v>
      </c>
      <c r="V11" s="35">
        <v>3640.8706419999999</v>
      </c>
      <c r="W11" s="35">
        <v>3586.6971740000004</v>
      </c>
      <c r="X11" s="35">
        <v>3872.3267720000003</v>
      </c>
      <c r="Y11" s="35">
        <v>4504.9202919999989</v>
      </c>
      <c r="Z11" s="35">
        <v>4869.4458880000011</v>
      </c>
      <c r="AA11" s="35">
        <v>3766.4088720000013</v>
      </c>
      <c r="AB11" s="35">
        <v>4456.0531840000003</v>
      </c>
      <c r="AC11" s="35">
        <v>4843.5006470000008</v>
      </c>
      <c r="AD11" s="35">
        <v>4403.6770889999989</v>
      </c>
      <c r="AE11" s="35">
        <v>4068.6970730000012</v>
      </c>
      <c r="AF11" s="34">
        <f>SUM(C11:AE11)</f>
        <v>65344.505043300014</v>
      </c>
      <c r="AG11" s="28"/>
      <c r="AH11" s="28"/>
      <c r="AI11" s="28"/>
      <c r="AJ11" s="28"/>
      <c r="AK11" s="28"/>
      <c r="AL11" s="28"/>
    </row>
    <row r="12" spans="1:38" ht="12.75" customHeight="1">
      <c r="A12" s="28">
        <v>4</v>
      </c>
      <c r="B12" s="33" t="s">
        <v>108</v>
      </c>
      <c r="C12" s="34">
        <v>94.360673000000006</v>
      </c>
      <c r="D12" s="34">
        <v>133.74332900000007</v>
      </c>
      <c r="E12" s="34">
        <v>160.55014199999997</v>
      </c>
      <c r="F12" s="34">
        <v>145.20907099999997</v>
      </c>
      <c r="G12" s="34">
        <v>334.55755700000009</v>
      </c>
      <c r="H12" s="34">
        <v>386.50609100000003</v>
      </c>
      <c r="I12" s="34">
        <v>645.34222799999998</v>
      </c>
      <c r="J12" s="34">
        <v>2541.0326439999999</v>
      </c>
      <c r="K12" s="34">
        <v>3149.4732509999999</v>
      </c>
      <c r="L12" s="34">
        <v>3211.7652429999998</v>
      </c>
      <c r="M12" s="34">
        <v>3650.9536990000001</v>
      </c>
      <c r="N12" s="34">
        <v>3690.7195419999998</v>
      </c>
      <c r="O12" s="34">
        <v>2544.8639450000001</v>
      </c>
      <c r="P12" s="34">
        <v>1776.4418740000001</v>
      </c>
      <c r="Q12" s="34">
        <v>2170.1684943999999</v>
      </c>
      <c r="R12" s="34">
        <v>5050.6902490000002</v>
      </c>
      <c r="S12" s="34">
        <v>5844.4238990000003</v>
      </c>
      <c r="T12" s="34">
        <v>5756.8211489999994</v>
      </c>
      <c r="U12" s="35">
        <v>6498.8835470000004</v>
      </c>
      <c r="V12" s="35">
        <v>7002.7609970000003</v>
      </c>
      <c r="W12" s="35">
        <v>7730.8773889999993</v>
      </c>
      <c r="X12" s="35">
        <v>8093.6104780000005</v>
      </c>
      <c r="Y12" s="35">
        <v>5869.5998700000018</v>
      </c>
      <c r="Z12" s="35">
        <v>5496.9581429999989</v>
      </c>
      <c r="AA12" s="35">
        <v>4909.7658039999997</v>
      </c>
      <c r="AB12" s="35">
        <v>4044.8246589999994</v>
      </c>
      <c r="AC12" s="35">
        <v>3645.4660460000009</v>
      </c>
      <c r="AD12" s="35">
        <v>3984.6224649999995</v>
      </c>
      <c r="AE12" s="35">
        <v>3646.6331469999991</v>
      </c>
      <c r="AF12" s="34">
        <f t="shared" si="0"/>
        <v>102211.62562539999</v>
      </c>
      <c r="AG12" s="28"/>
      <c r="AH12" s="28"/>
      <c r="AI12" s="28"/>
      <c r="AJ12" s="28"/>
      <c r="AK12" s="28"/>
      <c r="AL12" s="28"/>
    </row>
    <row r="13" spans="1:38" ht="12.75" customHeight="1">
      <c r="A13" s="43">
        <v>5</v>
      </c>
      <c r="B13" s="33" t="s">
        <v>110</v>
      </c>
      <c r="C13" s="34">
        <v>8.3907769999999999</v>
      </c>
      <c r="D13" s="34">
        <v>18.373479</v>
      </c>
      <c r="E13" s="34">
        <v>22.723487000000006</v>
      </c>
      <c r="F13" s="34">
        <v>30.483518</v>
      </c>
      <c r="G13" s="34">
        <v>69.999007000000006</v>
      </c>
      <c r="H13" s="34">
        <v>89.393416999999999</v>
      </c>
      <c r="I13" s="34">
        <v>144.46163999999999</v>
      </c>
      <c r="J13" s="34">
        <v>303.91178300000001</v>
      </c>
      <c r="K13" s="34">
        <v>565.52527999999984</v>
      </c>
      <c r="L13" s="34">
        <v>598.70567000000005</v>
      </c>
      <c r="M13" s="34">
        <v>943.07984399999998</v>
      </c>
      <c r="N13" s="34">
        <v>1767.785832</v>
      </c>
      <c r="O13" s="34">
        <v>1170.6190160000001</v>
      </c>
      <c r="P13" s="34">
        <v>741.52124700000002</v>
      </c>
      <c r="Q13" s="34">
        <v>270.38003889999999</v>
      </c>
      <c r="R13" s="34">
        <v>1249.2465159999999</v>
      </c>
      <c r="S13" s="34">
        <v>1426.024109</v>
      </c>
      <c r="T13" s="34">
        <v>36.076187999999995</v>
      </c>
      <c r="U13" s="35">
        <v>1835.3488629999999</v>
      </c>
      <c r="V13" s="35">
        <v>2489.1708269999999</v>
      </c>
      <c r="W13" s="35">
        <v>5327.0441049999999</v>
      </c>
      <c r="X13" s="35">
        <v>4060.4196489999999</v>
      </c>
      <c r="Y13" s="28"/>
      <c r="Z13" s="35">
        <v>2496.8463269999984</v>
      </c>
      <c r="AA13" s="81">
        <v>4770.76883</v>
      </c>
      <c r="AB13" s="35">
        <v>1916.241418000001</v>
      </c>
      <c r="AC13" s="35">
        <v>2506.0404589999994</v>
      </c>
      <c r="AD13" s="35">
        <v>3478.4214150000003</v>
      </c>
      <c r="AE13" s="35">
        <v>2771.754531</v>
      </c>
      <c r="AF13" s="34">
        <f t="shared" si="0"/>
        <v>41108.757272899995</v>
      </c>
      <c r="AG13" s="28"/>
      <c r="AH13" s="28"/>
      <c r="AI13" s="28"/>
      <c r="AJ13" s="28"/>
      <c r="AK13" s="28"/>
      <c r="AL13" s="28"/>
    </row>
    <row r="14" spans="1:38" ht="12.75" customHeight="1">
      <c r="A14" s="43"/>
      <c r="B14" s="33" t="s">
        <v>258</v>
      </c>
      <c r="C14" s="34">
        <v>123.800933</v>
      </c>
      <c r="D14" s="34">
        <v>132.53001600000005</v>
      </c>
      <c r="E14" s="34">
        <v>153.016447</v>
      </c>
      <c r="F14" s="34">
        <v>139.13559500000005</v>
      </c>
      <c r="G14" s="34">
        <v>279.54030899999998</v>
      </c>
      <c r="H14" s="34">
        <v>653.55731900000001</v>
      </c>
      <c r="I14" s="34">
        <v>641.62904999999978</v>
      </c>
      <c r="J14" s="34">
        <v>832.37040499999978</v>
      </c>
      <c r="K14" s="34">
        <v>1216.4881339999999</v>
      </c>
      <c r="L14" s="34">
        <v>1468.2208250000001</v>
      </c>
      <c r="M14" s="34">
        <v>1219.017787</v>
      </c>
      <c r="N14" s="34">
        <v>1009.2868700000002</v>
      </c>
      <c r="O14" s="34">
        <v>970.04040699999996</v>
      </c>
      <c r="P14" s="34">
        <v>892.49485799999991</v>
      </c>
      <c r="Q14" s="34">
        <v>756.205513</v>
      </c>
      <c r="R14" s="34">
        <v>1008.88315</v>
      </c>
      <c r="S14" s="34">
        <v>1770.326278</v>
      </c>
      <c r="T14" s="34">
        <v>2210.1863510000003</v>
      </c>
      <c r="U14" s="35">
        <v>2196.4930679999993</v>
      </c>
      <c r="V14" s="35">
        <v>1685.3667250000001</v>
      </c>
      <c r="W14" s="35">
        <v>1248.3188909999999</v>
      </c>
      <c r="X14" s="35">
        <v>1254.5215360000009</v>
      </c>
      <c r="Y14" s="35">
        <v>1377.7150209999998</v>
      </c>
      <c r="Z14" s="35">
        <v>1328.3392850000005</v>
      </c>
      <c r="AA14" s="81">
        <v>1100.8941680000003</v>
      </c>
      <c r="AB14" s="35">
        <v>1332.9231680000007</v>
      </c>
      <c r="AC14" s="35">
        <v>1776.005116</v>
      </c>
      <c r="AD14" s="35">
        <v>1546.2147799999998</v>
      </c>
      <c r="AE14" s="35">
        <v>1060.7170250000004</v>
      </c>
      <c r="AF14" s="34">
        <f t="shared" si="0"/>
        <v>31384.239030000001</v>
      </c>
      <c r="AG14" s="28"/>
      <c r="AH14" s="28"/>
      <c r="AI14" s="28"/>
      <c r="AJ14" s="28"/>
      <c r="AK14" s="28"/>
      <c r="AL14" s="28"/>
    </row>
    <row r="15" spans="1:38" ht="12.75" customHeight="1">
      <c r="A15" s="43"/>
      <c r="B15" s="33" t="s">
        <v>125</v>
      </c>
      <c r="C15" s="34">
        <v>61.517894999999996</v>
      </c>
      <c r="D15" s="34">
        <v>138.23336100000003</v>
      </c>
      <c r="E15" s="34">
        <v>45.383620000000015</v>
      </c>
      <c r="F15" s="34">
        <v>32.296411000000006</v>
      </c>
      <c r="G15" s="34">
        <v>34.302274000000011</v>
      </c>
      <c r="H15" s="34">
        <v>47.369665999999995</v>
      </c>
      <c r="I15" s="34">
        <v>182.44618700000001</v>
      </c>
      <c r="J15" s="34">
        <v>259.02839</v>
      </c>
      <c r="K15" s="34">
        <v>447.52003200000007</v>
      </c>
      <c r="L15" s="34">
        <v>352.79181</v>
      </c>
      <c r="M15" s="34">
        <v>297.507676</v>
      </c>
      <c r="N15" s="34">
        <v>426.34141300000005</v>
      </c>
      <c r="O15" s="34">
        <v>403.99435799999998</v>
      </c>
      <c r="P15" s="34">
        <v>423.05020500000001</v>
      </c>
      <c r="Q15" s="34">
        <v>324.978386</v>
      </c>
      <c r="R15" s="34">
        <v>445.35322399999995</v>
      </c>
      <c r="S15" s="34">
        <v>452.62534600000004</v>
      </c>
      <c r="T15" s="34">
        <v>400.15527599999996</v>
      </c>
      <c r="U15" s="35">
        <v>657.37772000000007</v>
      </c>
      <c r="V15" s="35">
        <v>983.99995699999999</v>
      </c>
      <c r="W15" s="35">
        <v>1099.941853</v>
      </c>
      <c r="X15" s="35">
        <v>1246.5748820000001</v>
      </c>
      <c r="Y15" s="81">
        <v>1118.337059</v>
      </c>
      <c r="Z15" s="35">
        <v>1799.669427</v>
      </c>
      <c r="AA15" s="81">
        <v>1839.4013679999996</v>
      </c>
      <c r="AB15" s="35">
        <v>2136.9655770000013</v>
      </c>
      <c r="AC15" s="35">
        <v>2290.5969000000005</v>
      </c>
      <c r="AD15" s="35">
        <v>2242.264502</v>
      </c>
      <c r="AE15" s="35">
        <v>2110.1468540000001</v>
      </c>
      <c r="AF15" s="34">
        <f>SUM(C15:AE15)</f>
        <v>22300.171628999997</v>
      </c>
      <c r="AG15" s="28"/>
      <c r="AH15" s="28"/>
      <c r="AI15" s="28"/>
      <c r="AJ15" s="28"/>
      <c r="AK15" s="28"/>
      <c r="AL15" s="28"/>
    </row>
    <row r="16" spans="1:38" ht="12.6" customHeight="1">
      <c r="B16" s="33" t="s">
        <v>256</v>
      </c>
      <c r="C16" s="34">
        <v>0.44811200000000001</v>
      </c>
      <c r="D16" s="34">
        <v>0.73714299999999988</v>
      </c>
      <c r="E16" s="34">
        <v>15.207923999999998</v>
      </c>
      <c r="F16" s="34">
        <v>25.760659000000008</v>
      </c>
      <c r="G16" s="34">
        <v>20.680235000000007</v>
      </c>
      <c r="H16" s="34">
        <v>25.384384999999998</v>
      </c>
      <c r="I16" s="34">
        <v>33.733218999999998</v>
      </c>
      <c r="J16" s="34">
        <v>67.313137999999995</v>
      </c>
      <c r="K16" s="34">
        <v>92.052254000000019</v>
      </c>
      <c r="L16" s="34">
        <v>116.138364</v>
      </c>
      <c r="M16" s="34">
        <v>112.059735</v>
      </c>
      <c r="N16" s="34">
        <v>230.09794200000002</v>
      </c>
      <c r="O16" s="34">
        <v>227.66856700000002</v>
      </c>
      <c r="P16" s="34">
        <v>223.740926</v>
      </c>
      <c r="Q16" s="34">
        <v>191.420345</v>
      </c>
      <c r="R16" s="34">
        <v>265.19171599999999</v>
      </c>
      <c r="S16" s="34">
        <v>286.71260100000001</v>
      </c>
      <c r="T16" s="34">
        <v>227.858597</v>
      </c>
      <c r="U16" s="35">
        <v>473.51508799999999</v>
      </c>
      <c r="V16" s="35">
        <v>784.12337400000001</v>
      </c>
      <c r="W16" s="35">
        <v>899.40184299999999</v>
      </c>
      <c r="X16" s="35">
        <v>1119.2590869999999</v>
      </c>
      <c r="Y16" s="35">
        <v>959.54855999999972</v>
      </c>
      <c r="Z16" s="35">
        <v>1649.9118129999995</v>
      </c>
      <c r="AA16" s="81">
        <v>1720.7654210000001</v>
      </c>
      <c r="AB16" s="35">
        <v>2046.3131560000011</v>
      </c>
      <c r="AC16" s="35">
        <v>2151.6191050000011</v>
      </c>
      <c r="AD16" s="35">
        <v>2098.0684500000007</v>
      </c>
      <c r="AE16" s="35">
        <v>1952.6947689999997</v>
      </c>
      <c r="AF16" s="34">
        <f t="shared" si="0"/>
        <v>18017.426528</v>
      </c>
      <c r="AG16" s="28"/>
      <c r="AH16" s="28"/>
      <c r="AI16" s="28"/>
      <c r="AJ16" s="28"/>
      <c r="AK16" s="28"/>
      <c r="AL16" s="28"/>
    </row>
    <row r="17" spans="1:38" ht="12.6" customHeight="1">
      <c r="B17" s="33" t="s">
        <v>124</v>
      </c>
      <c r="C17" s="34">
        <v>2.7100000000000003E-4</v>
      </c>
      <c r="D17" s="34">
        <v>7.5699999999999997E-4</v>
      </c>
      <c r="E17" s="34">
        <v>9.9999999999999995E-7</v>
      </c>
      <c r="F17" s="34">
        <v>5.7670000000000004E-3</v>
      </c>
      <c r="G17" s="34">
        <v>6.3369999999999998E-3</v>
      </c>
      <c r="H17" s="34">
        <v>0</v>
      </c>
      <c r="I17" s="34">
        <v>0.30910900000000002</v>
      </c>
      <c r="J17" s="34">
        <v>1.8746000000000002E-2</v>
      </c>
      <c r="K17" s="34">
        <v>6.6641000000000006E-2</v>
      </c>
      <c r="L17" s="34">
        <v>2.7820000000000004E-2</v>
      </c>
      <c r="M17" s="34">
        <v>2.0963300000000005</v>
      </c>
      <c r="N17" s="34">
        <v>1.9651989999999999</v>
      </c>
      <c r="O17" s="34">
        <v>0.63279900000000011</v>
      </c>
      <c r="P17" s="34">
        <v>0.43258800000000003</v>
      </c>
      <c r="Q17" s="34">
        <v>0.16109799999999999</v>
      </c>
      <c r="R17" s="34">
        <v>0.22963600000000001</v>
      </c>
      <c r="S17" s="34">
        <v>0.35958800000000002</v>
      </c>
      <c r="T17" s="34">
        <v>0.70330199999999987</v>
      </c>
      <c r="U17" s="35">
        <v>4.0186519999999994</v>
      </c>
      <c r="V17" s="35">
        <v>11.188996000000001</v>
      </c>
      <c r="W17" s="35">
        <v>10.266043</v>
      </c>
      <c r="X17" s="35">
        <v>4.5202899999999993</v>
      </c>
      <c r="Y17" s="35">
        <v>3.8158549999999996</v>
      </c>
      <c r="Z17" s="35">
        <v>3.1182449999999999</v>
      </c>
      <c r="AA17" s="35">
        <v>2.1252690000000003</v>
      </c>
      <c r="AB17" s="35">
        <v>2.3719669999999993</v>
      </c>
      <c r="AC17" s="35">
        <v>3.4730979999999998</v>
      </c>
      <c r="AD17" s="35">
        <v>32.761879999999998</v>
      </c>
      <c r="AE17" s="35">
        <f>SUM(AE18:AE23)</f>
        <v>21.710019000000003</v>
      </c>
      <c r="AF17" s="34">
        <f>SUM(C17:AE17)</f>
        <v>106.38630300000001</v>
      </c>
      <c r="AG17" s="28"/>
      <c r="AH17" s="28"/>
      <c r="AI17" s="28"/>
      <c r="AJ17" s="28"/>
      <c r="AK17" s="28"/>
      <c r="AL17" s="28"/>
    </row>
    <row r="18" spans="1:38" ht="12.75" customHeight="1">
      <c r="B18" s="33" t="s">
        <v>250</v>
      </c>
      <c r="C18" s="34">
        <v>0</v>
      </c>
      <c r="D18" s="34">
        <v>0</v>
      </c>
      <c r="E18" s="34">
        <v>9.9999999999999995E-7</v>
      </c>
      <c r="F18" s="34">
        <v>5.7670000000000004E-3</v>
      </c>
      <c r="G18" s="34">
        <v>4.5960000000000003E-3</v>
      </c>
      <c r="H18" s="34">
        <v>0</v>
      </c>
      <c r="I18" s="34">
        <v>0.30801100000000003</v>
      </c>
      <c r="J18" s="34">
        <v>1.6948000000000001E-2</v>
      </c>
      <c r="K18" s="34">
        <v>5.8606000000000005E-2</v>
      </c>
      <c r="L18" s="34">
        <v>1.2788000000000001E-2</v>
      </c>
      <c r="M18" s="34">
        <v>2.0696890000000003</v>
      </c>
      <c r="N18" s="34">
        <v>1.9510589999999999</v>
      </c>
      <c r="O18" s="34">
        <v>0.55026400000000009</v>
      </c>
      <c r="P18" s="34">
        <v>0.29400799999999999</v>
      </c>
      <c r="Q18" s="34">
        <v>0.132657</v>
      </c>
      <c r="R18" s="34">
        <v>0.130192</v>
      </c>
      <c r="S18" s="34">
        <v>0.113533</v>
      </c>
      <c r="T18" s="34">
        <v>0.152366</v>
      </c>
      <c r="U18" s="35">
        <v>1.0001930000000001</v>
      </c>
      <c r="V18" s="35">
        <v>5.4924980000000003</v>
      </c>
      <c r="W18" s="35">
        <v>6.4982579999999999</v>
      </c>
      <c r="X18" s="35">
        <v>2.3231479999999998</v>
      </c>
      <c r="Y18" s="35">
        <v>1.946048</v>
      </c>
      <c r="Z18" s="35">
        <v>1.8188129999999996</v>
      </c>
      <c r="AA18" s="35">
        <v>0.9654839999999999</v>
      </c>
      <c r="AB18" s="35">
        <v>1.0682939999999999</v>
      </c>
      <c r="AC18" s="35">
        <v>2.1613170000000004</v>
      </c>
      <c r="AD18" s="35">
        <v>31.379228999999995</v>
      </c>
      <c r="AE18" s="35">
        <v>20.160029000000002</v>
      </c>
      <c r="AF18" s="34">
        <f t="shared" si="0"/>
        <v>80.613796000000008</v>
      </c>
      <c r="AG18" s="28"/>
      <c r="AH18" s="28"/>
      <c r="AI18" s="28"/>
      <c r="AJ18" s="28"/>
      <c r="AK18" s="28"/>
      <c r="AL18" s="28"/>
    </row>
    <row r="19" spans="1:38" ht="12.75" customHeight="1">
      <c r="B19" s="33" t="s">
        <v>251</v>
      </c>
      <c r="C19" s="34">
        <v>0</v>
      </c>
      <c r="D19" s="34">
        <v>7.5699999999999997E-4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1.5900000000000001E-3</v>
      </c>
      <c r="L19" s="34">
        <v>4.8000000000000001E-4</v>
      </c>
      <c r="M19" s="34">
        <v>5.2800000000000004E-4</v>
      </c>
      <c r="N19" s="34">
        <v>0</v>
      </c>
      <c r="O19" s="34">
        <v>7.6579999999999999E-3</v>
      </c>
      <c r="P19" s="34">
        <v>3.1999999999999997E-4</v>
      </c>
      <c r="Q19" s="34">
        <v>1.075E-3</v>
      </c>
      <c r="R19" s="34">
        <v>0</v>
      </c>
      <c r="S19" s="34">
        <v>2.0460000000000001E-3</v>
      </c>
      <c r="T19" s="34">
        <v>5.7429999999999998E-3</v>
      </c>
      <c r="U19" s="35">
        <v>1.853E-3</v>
      </c>
      <c r="V19" s="35">
        <v>1.9181E-2</v>
      </c>
      <c r="W19" s="35">
        <v>0.12099600000000001</v>
      </c>
      <c r="X19" s="35">
        <v>1.3439999999999999E-3</v>
      </c>
      <c r="Y19" s="35">
        <v>4.6080000000000001E-3</v>
      </c>
      <c r="Z19" s="35">
        <v>2.8877999999999997E-2</v>
      </c>
      <c r="AA19" s="35">
        <v>1.6505000000000002E-2</v>
      </c>
      <c r="AB19" s="35">
        <v>1.8664E-2</v>
      </c>
      <c r="AC19" s="35">
        <v>9.4098000000000001E-2</v>
      </c>
      <c r="AD19" s="35">
        <v>6.7759E-2</v>
      </c>
      <c r="AE19" s="35">
        <v>2.2958000000000003E-2</v>
      </c>
      <c r="AF19" s="34">
        <f t="shared" si="0"/>
        <v>0.417041</v>
      </c>
      <c r="AG19" s="28"/>
      <c r="AH19" s="28"/>
      <c r="AI19" s="28"/>
      <c r="AJ19" s="28"/>
      <c r="AK19" s="28"/>
      <c r="AL19" s="28"/>
    </row>
    <row r="20" spans="1:38" ht="12.75" customHeight="1">
      <c r="B20" s="33" t="s">
        <v>252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2.5399999999999999E-4</v>
      </c>
      <c r="K20" s="34">
        <v>2.1160000000000003E-3</v>
      </c>
      <c r="L20" s="34">
        <v>1.44E-4</v>
      </c>
      <c r="M20" s="34">
        <v>7.3800000000000005E-4</v>
      </c>
      <c r="N20" s="34">
        <v>2.2699999999999999E-4</v>
      </c>
      <c r="O20" s="34">
        <v>2.12E-4</v>
      </c>
      <c r="P20" s="34">
        <v>4.9519999999999998E-3</v>
      </c>
      <c r="Q20" s="34">
        <v>7.0049999999999991E-3</v>
      </c>
      <c r="R20" s="34">
        <v>2.0899999999999998E-4</v>
      </c>
      <c r="S20" s="34">
        <v>1.94E-4</v>
      </c>
      <c r="T20" s="34">
        <v>1.348E-3</v>
      </c>
      <c r="U20" s="34">
        <v>1.964E-3</v>
      </c>
      <c r="V20" s="34">
        <v>1.408E-3</v>
      </c>
      <c r="W20" s="34">
        <v>0.13642799999999999</v>
      </c>
      <c r="X20" s="34">
        <v>1.3650000000000001E-3</v>
      </c>
      <c r="Y20" s="34">
        <v>3.6180000000000001E-3</v>
      </c>
      <c r="Z20" s="34">
        <v>6.1499999999999999E-4</v>
      </c>
      <c r="AA20" s="34">
        <v>1.5839999999999999E-3</v>
      </c>
      <c r="AB20" s="35">
        <v>0</v>
      </c>
      <c r="AC20" s="35">
        <v>2.0999999999999999E-5</v>
      </c>
      <c r="AD20" s="35">
        <v>8.6399999999999997E-4</v>
      </c>
      <c r="AE20" s="35">
        <v>3.9360000000000003E-3</v>
      </c>
      <c r="AF20" s="34">
        <f t="shared" si="0"/>
        <v>0.16920199999999999</v>
      </c>
      <c r="AG20" s="28"/>
      <c r="AH20" s="28"/>
      <c r="AI20" s="28"/>
      <c r="AJ20" s="28"/>
      <c r="AK20" s="28"/>
      <c r="AL20" s="28"/>
    </row>
    <row r="21" spans="1:38" ht="12.75" customHeight="1">
      <c r="B21" s="33" t="s">
        <v>253</v>
      </c>
      <c r="C21" s="34">
        <v>0</v>
      </c>
      <c r="D21" s="34">
        <v>0</v>
      </c>
      <c r="E21" s="34">
        <v>0</v>
      </c>
      <c r="F21" s="34">
        <v>0</v>
      </c>
      <c r="G21" s="34">
        <v>3.1999999999999999E-5</v>
      </c>
      <c r="H21" s="34">
        <v>0</v>
      </c>
      <c r="I21" s="34">
        <v>7.27E-4</v>
      </c>
      <c r="J21" s="34">
        <v>0</v>
      </c>
      <c r="K21" s="34">
        <v>6.4500000000000007E-4</v>
      </c>
      <c r="L21" s="34">
        <v>9.2020000000000001E-3</v>
      </c>
      <c r="M21" s="34">
        <v>6.3949999999999996E-3</v>
      </c>
      <c r="N21" s="34">
        <v>3.1600000000000004E-4</v>
      </c>
      <c r="O21" s="34">
        <v>4.9217000000000004E-2</v>
      </c>
      <c r="P21" s="34">
        <v>2.7030000000000001E-3</v>
      </c>
      <c r="Q21" s="34">
        <v>9.2300000000000004E-3</v>
      </c>
      <c r="R21" s="34">
        <v>7.3006000000000001E-2</v>
      </c>
      <c r="S21" s="34">
        <v>0.119268</v>
      </c>
      <c r="T21" s="34">
        <v>0.27168599999999998</v>
      </c>
      <c r="U21" s="34">
        <v>2.2778499999999999</v>
      </c>
      <c r="V21" s="34">
        <v>4.6672940000000001</v>
      </c>
      <c r="W21" s="34">
        <v>2.4891740000000002</v>
      </c>
      <c r="X21" s="34">
        <v>0.84633100000000006</v>
      </c>
      <c r="Y21" s="34">
        <v>1.1439029999999999</v>
      </c>
      <c r="Z21" s="34">
        <v>0.44800799999999996</v>
      </c>
      <c r="AA21" s="34">
        <v>0.74761900000000003</v>
      </c>
      <c r="AB21" s="35">
        <v>1.0187339999999998</v>
      </c>
      <c r="AC21" s="35">
        <v>0.96817799999999998</v>
      </c>
      <c r="AD21" s="35">
        <v>0.83934400000000009</v>
      </c>
      <c r="AE21" s="35">
        <v>0.86470199999999997</v>
      </c>
      <c r="AF21" s="34">
        <f t="shared" si="0"/>
        <v>16.853564000000002</v>
      </c>
      <c r="AG21" s="28"/>
      <c r="AH21" s="28"/>
      <c r="AI21" s="28"/>
      <c r="AJ21" s="28"/>
      <c r="AK21" s="28"/>
      <c r="AL21" s="28"/>
    </row>
    <row r="22" spans="1:38" ht="12.75" customHeight="1">
      <c r="B22" s="33" t="s">
        <v>254</v>
      </c>
      <c r="C22" s="34">
        <v>0</v>
      </c>
      <c r="D22" s="34">
        <v>0</v>
      </c>
      <c r="E22" s="34">
        <v>0</v>
      </c>
      <c r="F22" s="34">
        <v>0</v>
      </c>
      <c r="G22" s="34">
        <v>1.709E-3</v>
      </c>
      <c r="H22" s="34">
        <v>0</v>
      </c>
      <c r="I22" s="34">
        <v>0</v>
      </c>
      <c r="J22" s="34">
        <v>0</v>
      </c>
      <c r="K22" s="34">
        <v>1.08E-4</v>
      </c>
      <c r="L22" s="34">
        <v>3.5950000000000001E-3</v>
      </c>
      <c r="M22" s="34">
        <v>1.7239999999999998E-3</v>
      </c>
      <c r="N22" s="34">
        <v>5.4590000000000003E-3</v>
      </c>
      <c r="O22" s="34">
        <v>1.1038000000000001E-2</v>
      </c>
      <c r="P22" s="34">
        <v>1.441E-3</v>
      </c>
      <c r="Q22" s="34">
        <v>7.5880000000000001E-3</v>
      </c>
      <c r="R22" s="34">
        <v>1.7932E-2</v>
      </c>
      <c r="S22" s="34">
        <v>2.2942999999999998E-2</v>
      </c>
      <c r="T22" s="34">
        <v>0.26128699999999999</v>
      </c>
      <c r="U22" s="35">
        <v>0.73105600000000004</v>
      </c>
      <c r="V22" s="35">
        <v>0.99620600000000004</v>
      </c>
      <c r="W22" s="35">
        <v>1.009962</v>
      </c>
      <c r="X22" s="35">
        <v>1.3442719999999999</v>
      </c>
      <c r="Y22" s="35">
        <v>0.70689499999999994</v>
      </c>
      <c r="Z22" s="35">
        <v>0.7146300000000001</v>
      </c>
      <c r="AA22" s="35">
        <v>0.35829999999999995</v>
      </c>
      <c r="AB22" s="35">
        <v>0.18162500000000001</v>
      </c>
      <c r="AC22" s="35">
        <v>0.204293</v>
      </c>
      <c r="AD22" s="35">
        <v>0.20045900000000003</v>
      </c>
      <c r="AE22" s="35">
        <v>0.20152299999999998</v>
      </c>
      <c r="AF22" s="34">
        <f t="shared" si="0"/>
        <v>6.9840450000000001</v>
      </c>
      <c r="AG22" s="28"/>
      <c r="AH22" s="28"/>
      <c r="AI22" s="28"/>
      <c r="AJ22" s="28"/>
      <c r="AK22" s="28"/>
      <c r="AL22" s="28"/>
    </row>
    <row r="23" spans="1:38" ht="12.75" customHeight="1">
      <c r="B23" s="33" t="s">
        <v>255</v>
      </c>
      <c r="C23" s="34">
        <v>2.7100000000000003E-4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3.7100000000000002E-4</v>
      </c>
      <c r="J23" s="34">
        <v>1.5440000000000002E-3</v>
      </c>
      <c r="K23" s="34">
        <v>3.5760000000000002E-3</v>
      </c>
      <c r="L23" s="34">
        <v>1.611E-3</v>
      </c>
      <c r="M23" s="34">
        <v>1.7256000000000001E-2</v>
      </c>
      <c r="N23" s="34">
        <v>8.1380000000000011E-3</v>
      </c>
      <c r="O23" s="34">
        <v>1.4409999999999999E-2</v>
      </c>
      <c r="P23" s="34">
        <v>0.129164</v>
      </c>
      <c r="Q23" s="34">
        <v>3.5430000000000001E-3</v>
      </c>
      <c r="R23" s="34">
        <v>8.2969999999999988E-3</v>
      </c>
      <c r="S23" s="34">
        <v>0.101604</v>
      </c>
      <c r="T23" s="34">
        <v>1.0872E-2</v>
      </c>
      <c r="U23" s="35">
        <v>5.7359999999999998E-3</v>
      </c>
      <c r="V23" s="35">
        <v>1.2409E-2</v>
      </c>
      <c r="W23" s="35">
        <v>1.1225000000000001E-2</v>
      </c>
      <c r="X23" s="35">
        <v>3.8300000000000001E-3</v>
      </c>
      <c r="Y23" s="35">
        <v>1.0783000000000003E-2</v>
      </c>
      <c r="Z23" s="35">
        <v>0.10730100000000001</v>
      </c>
      <c r="AA23" s="35">
        <v>3.5776999999999996E-2</v>
      </c>
      <c r="AB23" s="35">
        <v>8.4650000000000003E-2</v>
      </c>
      <c r="AC23" s="35">
        <v>4.5191000000000009E-2</v>
      </c>
      <c r="AD23" s="35">
        <v>0.274225</v>
      </c>
      <c r="AE23" s="35">
        <v>0.45687100000000003</v>
      </c>
      <c r="AF23" s="34">
        <f t="shared" si="0"/>
        <v>1.3486549999999999</v>
      </c>
      <c r="AG23" s="28"/>
      <c r="AH23" s="28"/>
      <c r="AI23" s="28"/>
      <c r="AJ23" s="28"/>
      <c r="AK23" s="28"/>
      <c r="AL23" s="28"/>
    </row>
    <row r="24" spans="1:38" ht="12.75" customHeight="1">
      <c r="B24" s="33" t="s">
        <v>105</v>
      </c>
      <c r="C24" s="34">
        <f>SUM(C9:C15)</f>
        <v>2364.5861330000002</v>
      </c>
      <c r="D24" s="34">
        <f t="shared" ref="D24:AC24" si="1">SUM(D9:D15)</f>
        <v>2862.2556370000002</v>
      </c>
      <c r="E24" s="34">
        <f t="shared" si="1"/>
        <v>2451.5526259999997</v>
      </c>
      <c r="F24" s="34">
        <f t="shared" si="1"/>
        <v>2648.8823989999996</v>
      </c>
      <c r="G24" s="34">
        <f t="shared" si="1"/>
        <v>3869.3152620000005</v>
      </c>
      <c r="H24" s="34">
        <f t="shared" si="1"/>
        <v>5285.7169480000002</v>
      </c>
      <c r="I24" s="34">
        <f t="shared" si="1"/>
        <v>6854.3075329999992</v>
      </c>
      <c r="J24" s="34">
        <f t="shared" si="1"/>
        <v>10277.419139</v>
      </c>
      <c r="K24" s="34">
        <f t="shared" si="1"/>
        <v>15292.703858999999</v>
      </c>
      <c r="L24" s="34">
        <f t="shared" si="1"/>
        <v>16785.035058999998</v>
      </c>
      <c r="M24" s="34">
        <f t="shared" si="1"/>
        <v>16396.685356999998</v>
      </c>
      <c r="N24" s="34">
        <f t="shared" si="1"/>
        <v>20050.125932999999</v>
      </c>
      <c r="O24" s="34">
        <f t="shared" si="1"/>
        <v>20011.832826000002</v>
      </c>
      <c r="P24" s="34">
        <f t="shared" si="1"/>
        <v>13049.4181135</v>
      </c>
      <c r="Q24" s="34">
        <f t="shared" si="1"/>
        <v>18467.4385281</v>
      </c>
      <c r="R24" s="34">
        <f t="shared" si="1"/>
        <v>34472.529146000001</v>
      </c>
      <c r="S24" s="34">
        <f t="shared" si="1"/>
        <v>40005.453595999999</v>
      </c>
      <c r="T24" s="34">
        <f t="shared" si="1"/>
        <v>37636.682356999991</v>
      </c>
      <c r="U24" s="34">
        <f t="shared" si="1"/>
        <v>41527.521411999995</v>
      </c>
      <c r="V24" s="34">
        <f t="shared" si="1"/>
        <v>45678.330128000001</v>
      </c>
      <c r="W24" s="34">
        <f t="shared" si="1"/>
        <v>43487.105207000001</v>
      </c>
      <c r="X24" s="34">
        <f t="shared" si="1"/>
        <v>43376.217421000008</v>
      </c>
      <c r="Y24" s="34">
        <f t="shared" si="1"/>
        <v>40662.440155999997</v>
      </c>
      <c r="Z24" s="34">
        <f t="shared" si="1"/>
        <v>46702.577519999999</v>
      </c>
      <c r="AA24" s="40">
        <f t="shared" si="1"/>
        <v>43925.515793999999</v>
      </c>
      <c r="AB24" s="34">
        <f t="shared" si="1"/>
        <v>41242.784920000006</v>
      </c>
      <c r="AC24" s="34">
        <f t="shared" si="1"/>
        <v>43527.410661000002</v>
      </c>
      <c r="AD24" s="34">
        <f>SUM(AD9:AD15)</f>
        <v>43585.633037</v>
      </c>
      <c r="AE24" s="34">
        <f>SUM(AE9:AE15)</f>
        <v>36624.160384000003</v>
      </c>
      <c r="AF24" s="34">
        <f t="shared" si="0"/>
        <v>739121.6370916001</v>
      </c>
      <c r="AG24" s="28"/>
      <c r="AH24" s="28"/>
      <c r="AI24" s="28"/>
      <c r="AJ24" s="28"/>
      <c r="AK24" s="28"/>
      <c r="AL24" s="28"/>
    </row>
    <row r="25" spans="1:38" ht="12.75" customHeight="1">
      <c r="B25" s="33" t="s">
        <v>106</v>
      </c>
      <c r="C25" s="34">
        <f>C26-C24</f>
        <v>732.80012399999987</v>
      </c>
      <c r="D25" s="34">
        <f t="shared" ref="D25:AC25" si="2">D26-D24</f>
        <v>1164.6422769999995</v>
      </c>
      <c r="E25" s="34">
        <f t="shared" si="2"/>
        <v>1287.9637410000009</v>
      </c>
      <c r="F25" s="34">
        <f t="shared" si="2"/>
        <v>2259.9504309999998</v>
      </c>
      <c r="G25" s="34">
        <f t="shared" si="2"/>
        <v>2281.3621750000025</v>
      </c>
      <c r="H25" s="34">
        <f t="shared" si="2"/>
        <v>2044.7230179999997</v>
      </c>
      <c r="I25" s="34">
        <f t="shared" si="2"/>
        <v>1538.3605230000012</v>
      </c>
      <c r="J25" s="34">
        <f t="shared" si="2"/>
        <v>1764.5430670000005</v>
      </c>
      <c r="K25" s="34">
        <f t="shared" si="2"/>
        <v>2771.5496380000059</v>
      </c>
      <c r="L25" s="34">
        <f t="shared" si="2"/>
        <v>3274.8317220000026</v>
      </c>
      <c r="M25" s="34">
        <f t="shared" si="2"/>
        <v>3272.9444530000001</v>
      </c>
      <c r="N25" s="34">
        <f t="shared" si="2"/>
        <v>5050.0450339999989</v>
      </c>
      <c r="O25" s="34">
        <f t="shared" si="2"/>
        <v>4805.7094639999996</v>
      </c>
      <c r="P25" s="34">
        <f t="shared" si="2"/>
        <v>17865.926476500001</v>
      </c>
      <c r="Q25" s="34">
        <f t="shared" si="2"/>
        <v>15961.080286600001</v>
      </c>
      <c r="R25" s="34">
        <f t="shared" si="2"/>
        <v>8502.3786590000018</v>
      </c>
      <c r="S25" s="34">
        <f t="shared" si="2"/>
        <v>9982.4784149999978</v>
      </c>
      <c r="T25" s="34">
        <f t="shared" si="2"/>
        <v>9297.2823850000132</v>
      </c>
      <c r="U25" s="34">
        <f t="shared" si="2"/>
        <v>10770.269719000004</v>
      </c>
      <c r="V25" s="34">
        <f t="shared" si="2"/>
        <v>12324.061955000012</v>
      </c>
      <c r="W25" s="34">
        <f t="shared" si="2"/>
        <v>11977.614299000008</v>
      </c>
      <c r="X25" s="34">
        <f t="shared" si="2"/>
        <v>13229.487002999987</v>
      </c>
      <c r="Y25" s="34">
        <f t="shared" si="2"/>
        <v>18462.609484999986</v>
      </c>
      <c r="Z25" s="34">
        <f t="shared" si="2"/>
        <v>17480.261641999998</v>
      </c>
      <c r="AA25" s="40">
        <f t="shared" si="2"/>
        <v>13647.172022000013</v>
      </c>
      <c r="AB25" s="34">
        <f t="shared" si="2"/>
        <v>17175.692146000067</v>
      </c>
      <c r="AC25" s="34">
        <f t="shared" si="2"/>
        <v>19995.871702000019</v>
      </c>
      <c r="AD25" s="34">
        <f>AD26-AD24</f>
        <v>20070.484873000001</v>
      </c>
      <c r="AE25" s="34">
        <f>AE26-AE24</f>
        <v>17917.432162999998</v>
      </c>
      <c r="AF25" s="34">
        <f>SUM(C25:AE25)</f>
        <v>266909.52889810014</v>
      </c>
      <c r="AG25" s="44"/>
      <c r="AH25" s="28"/>
      <c r="AI25" s="28"/>
      <c r="AJ25" s="28"/>
      <c r="AK25" s="28"/>
      <c r="AL25" s="28"/>
    </row>
    <row r="26" spans="1:38" ht="12.75" customHeight="1">
      <c r="B26" s="33" t="s">
        <v>126</v>
      </c>
      <c r="C26" s="34">
        <v>3097.3862570000001</v>
      </c>
      <c r="D26" s="34">
        <v>4026.8979139999997</v>
      </c>
      <c r="E26" s="34">
        <v>3739.5163670000006</v>
      </c>
      <c r="F26" s="34">
        <v>4908.8328299999994</v>
      </c>
      <c r="G26" s="34">
        <v>6150.677437000003</v>
      </c>
      <c r="H26" s="34">
        <v>7330.4399659999999</v>
      </c>
      <c r="I26" s="34">
        <v>8392.6680560000004</v>
      </c>
      <c r="J26" s="34">
        <v>12041.962206</v>
      </c>
      <c r="K26" s="34">
        <v>18064.253497000005</v>
      </c>
      <c r="L26" s="34">
        <v>20059.866781000001</v>
      </c>
      <c r="M26" s="34">
        <v>19669.629809999999</v>
      </c>
      <c r="N26" s="34">
        <v>25100.170966999998</v>
      </c>
      <c r="O26" s="34">
        <v>24817.542290000001</v>
      </c>
      <c r="P26" s="35">
        <v>30915.344590000001</v>
      </c>
      <c r="Q26" s="35">
        <v>34428.518814700001</v>
      </c>
      <c r="R26" s="35">
        <v>42974.907805000003</v>
      </c>
      <c r="S26" s="35">
        <v>49987.932010999997</v>
      </c>
      <c r="T26" s="35">
        <v>46933.964742000004</v>
      </c>
      <c r="U26" s="35">
        <v>52297.791130999998</v>
      </c>
      <c r="V26" s="35">
        <v>58002.392083000013</v>
      </c>
      <c r="W26" s="35">
        <v>55464.719506000009</v>
      </c>
      <c r="X26" s="35">
        <v>56605.704423999996</v>
      </c>
      <c r="Y26" s="35">
        <v>59125.049640999983</v>
      </c>
      <c r="Z26" s="35">
        <v>64182.839161999997</v>
      </c>
      <c r="AA26" s="41">
        <v>57572.687816000012</v>
      </c>
      <c r="AB26" s="35">
        <v>58418.477066000072</v>
      </c>
      <c r="AC26" s="35">
        <v>63523.28236300002</v>
      </c>
      <c r="AD26" s="35">
        <v>63656.117910000001</v>
      </c>
      <c r="AE26" s="35">
        <v>54541.592547</v>
      </c>
      <c r="AF26" s="34">
        <f>SUM(C26:AE26)</f>
        <v>1006031.1659897001</v>
      </c>
      <c r="AG26" s="28"/>
      <c r="AH26" s="28"/>
      <c r="AI26" s="28"/>
      <c r="AJ26" s="28"/>
      <c r="AK26" s="28"/>
      <c r="AL26" s="28"/>
    </row>
    <row r="27" spans="1:38" ht="12.75" customHeight="1">
      <c r="B27" s="33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28"/>
      <c r="AH27" s="28"/>
      <c r="AI27" s="28"/>
      <c r="AJ27" s="28"/>
      <c r="AK27" s="28"/>
      <c r="AL27" s="28"/>
    </row>
    <row r="28" spans="1:38" ht="12.75" customHeight="1">
      <c r="B28" s="45"/>
      <c r="C28" s="107" t="s">
        <v>95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28"/>
      <c r="AH28" s="28"/>
      <c r="AI28" s="28"/>
      <c r="AJ28" s="28"/>
      <c r="AK28" s="28"/>
      <c r="AL28" s="28"/>
    </row>
    <row r="29" spans="1:38" ht="12.75" customHeight="1">
      <c r="B29" s="33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28"/>
      <c r="AH29" s="28"/>
      <c r="AI29" s="28"/>
      <c r="AJ29" s="28"/>
      <c r="AK29" s="28"/>
      <c r="AL29" s="28"/>
    </row>
    <row r="30" spans="1:38" ht="12.75" customHeight="1">
      <c r="A30" s="28">
        <v>1</v>
      </c>
      <c r="B30" s="33" t="s">
        <v>104</v>
      </c>
      <c r="C30" s="53">
        <f t="shared" ref="C30:C47" si="3">C9/C$26*100</f>
        <v>18.111534030739389</v>
      </c>
      <c r="D30" s="53">
        <f t="shared" ref="D30:AF39" si="4">D9/D$26*100</f>
        <v>18.265524249890376</v>
      </c>
      <c r="E30" s="53">
        <f t="shared" si="4"/>
        <v>19.47337860120669</v>
      </c>
      <c r="F30" s="53">
        <f t="shared" si="4"/>
        <v>17.10271541269822</v>
      </c>
      <c r="G30" s="53">
        <f t="shared" si="4"/>
        <v>12.544785528150589</v>
      </c>
      <c r="H30" s="53">
        <f t="shared" si="4"/>
        <v>16.63526247614044</v>
      </c>
      <c r="I30" s="53">
        <f t="shared" si="4"/>
        <v>21.381652771517643</v>
      </c>
      <c r="J30" s="53">
        <f t="shared" si="4"/>
        <v>18.505550157678346</v>
      </c>
      <c r="K30" s="53">
        <f t="shared" si="4"/>
        <v>19.036604111933535</v>
      </c>
      <c r="L30" s="53">
        <f t="shared" si="4"/>
        <v>18.702106404581912</v>
      </c>
      <c r="M30" s="53">
        <f t="shared" si="4"/>
        <v>13.629829279435739</v>
      </c>
      <c r="N30" s="53">
        <f t="shared" si="4"/>
        <v>15.76639192299889</v>
      </c>
      <c r="O30" s="53">
        <f t="shared" si="4"/>
        <v>19.962271239873044</v>
      </c>
      <c r="P30" s="53">
        <f t="shared" si="4"/>
        <v>10.027469011303685</v>
      </c>
      <c r="Q30" s="53">
        <f t="shared" si="4"/>
        <v>13.378424720767748</v>
      </c>
      <c r="R30" s="53">
        <f t="shared" si="4"/>
        <v>21.798248081197947</v>
      </c>
      <c r="S30" s="53">
        <f t="shared" si="4"/>
        <v>23.184893702843443</v>
      </c>
      <c r="T30" s="53">
        <f t="shared" si="4"/>
        <v>26.998047149127409</v>
      </c>
      <c r="U30" s="53">
        <f t="shared" si="4"/>
        <v>27.290700819943204</v>
      </c>
      <c r="V30" s="53">
        <f t="shared" si="4"/>
        <v>28.8621547677627</v>
      </c>
      <c r="W30" s="53">
        <f t="shared" si="4"/>
        <v>23.894335076491892</v>
      </c>
      <c r="X30" s="53">
        <f t="shared" si="4"/>
        <v>21.775042894394211</v>
      </c>
      <c r="Y30" s="53">
        <f t="shared" si="4"/>
        <v>23.020483488205997</v>
      </c>
      <c r="Z30" s="53">
        <f t="shared" si="4"/>
        <v>23.106708385970791</v>
      </c>
      <c r="AA30" s="53">
        <f t="shared" si="4"/>
        <v>23.362055683393105</v>
      </c>
      <c r="AB30" s="53">
        <f t="shared" si="4"/>
        <v>23.99529906122525</v>
      </c>
      <c r="AC30" s="53">
        <f t="shared" si="4"/>
        <v>23.523949835602103</v>
      </c>
      <c r="AD30" s="53">
        <f t="shared" si="4"/>
        <v>22.485734425773753</v>
      </c>
      <c r="AE30" s="53">
        <f t="shared" ref="AE30:AF38" si="5">AE9/AE$26*100</f>
        <v>23.751332740856206</v>
      </c>
      <c r="AF30" s="53">
        <f>AF9/AF$26*100</f>
        <v>22.236706795213777</v>
      </c>
      <c r="AG30" s="28"/>
      <c r="AH30" s="28"/>
      <c r="AI30" s="28"/>
      <c r="AJ30" s="28"/>
      <c r="AK30" s="28"/>
      <c r="AL30" s="28"/>
    </row>
    <row r="31" spans="1:38" ht="12.75" customHeight="1">
      <c r="A31" s="28">
        <v>2</v>
      </c>
      <c r="B31" s="33" t="s">
        <v>107</v>
      </c>
      <c r="C31" s="53">
        <f t="shared" si="3"/>
        <v>30.368420821723817</v>
      </c>
      <c r="D31" s="53">
        <f t="shared" ref="D31:R31" si="6">D10/D$26*100</f>
        <v>27.240758480275705</v>
      </c>
      <c r="E31" s="53">
        <f t="shared" si="6"/>
        <v>23.754954032000882</v>
      </c>
      <c r="F31" s="53">
        <f t="shared" si="6"/>
        <v>18.695833628540978</v>
      </c>
      <c r="G31" s="53">
        <f t="shared" si="6"/>
        <v>28.256705050813082</v>
      </c>
      <c r="H31" s="53">
        <f t="shared" si="6"/>
        <v>31.167708645006591</v>
      </c>
      <c r="I31" s="53">
        <f t="shared" si="6"/>
        <v>32.201289410796157</v>
      </c>
      <c r="J31" s="53">
        <f t="shared" si="6"/>
        <v>26.283718847938065</v>
      </c>
      <c r="K31" s="53">
        <f t="shared" si="6"/>
        <v>30.723345910317846</v>
      </c>
      <c r="L31" s="53">
        <f t="shared" si="6"/>
        <v>31.408776687229391</v>
      </c>
      <c r="M31" s="53">
        <f t="shared" si="6"/>
        <v>32.45769573535253</v>
      </c>
      <c r="N31" s="53">
        <f t="shared" si="6"/>
        <v>30.867430178807361</v>
      </c>
      <c r="O31" s="53">
        <f t="shared" si="6"/>
        <v>33.595495394237929</v>
      </c>
      <c r="P31" s="53">
        <f t="shared" si="6"/>
        <v>16.946808704486124</v>
      </c>
      <c r="Q31" s="53">
        <f t="shared" si="6"/>
        <v>27.615829137384999</v>
      </c>
      <c r="R31" s="53">
        <f t="shared" si="6"/>
        <v>35.312464345146019</v>
      </c>
      <c r="S31" s="53">
        <f t="shared" si="4"/>
        <v>32.966978924780548</v>
      </c>
      <c r="T31" s="53">
        <f t="shared" si="4"/>
        <v>30.077048518271969</v>
      </c>
      <c r="U31" s="53">
        <f t="shared" si="4"/>
        <v>24.767469370847074</v>
      </c>
      <c r="V31" s="53">
        <f t="shared" si="4"/>
        <v>22.646343256332486</v>
      </c>
      <c r="W31" s="53">
        <f t="shared" si="4"/>
        <v>20.267478078175351</v>
      </c>
      <c r="X31" s="53">
        <f t="shared" si="4"/>
        <v>22.122942930272046</v>
      </c>
      <c r="Y31" s="53">
        <f t="shared" si="4"/>
        <v>23.984750473961988</v>
      </c>
      <c r="Z31" s="53">
        <f t="shared" si="4"/>
        <v>24.743026607028558</v>
      </c>
      <c r="AA31" s="53">
        <f t="shared" si="4"/>
        <v>24.47013314894215</v>
      </c>
      <c r="AB31" s="53">
        <f t="shared" si="4"/>
        <v>22.831969104451126</v>
      </c>
      <c r="AC31" s="53">
        <f t="shared" si="4"/>
        <v>21.287653775076997</v>
      </c>
      <c r="AD31" s="53">
        <f t="shared" si="4"/>
        <v>21.391325161003678</v>
      </c>
      <c r="AE31" s="53">
        <f t="shared" si="5"/>
        <v>18.356370172676037</v>
      </c>
      <c r="AF31" s="53">
        <f t="shared" si="5"/>
        <v>25.154701603348826</v>
      </c>
      <c r="AG31" s="28"/>
      <c r="AH31" s="28"/>
      <c r="AI31" s="28"/>
      <c r="AJ31" s="28"/>
      <c r="AK31" s="28"/>
      <c r="AL31" s="28"/>
    </row>
    <row r="32" spans="1:38" ht="12.75" customHeight="1">
      <c r="A32" s="28">
        <v>3</v>
      </c>
      <c r="B32" s="33" t="s">
        <v>109</v>
      </c>
      <c r="C32" s="53">
        <f t="shared" si="3"/>
        <v>18.560952632263199</v>
      </c>
      <c r="D32" s="53">
        <f t="shared" si="4"/>
        <v>15.07075458481563</v>
      </c>
      <c r="E32" s="53">
        <f t="shared" si="4"/>
        <v>12.123181489474144</v>
      </c>
      <c r="F32" s="53">
        <f t="shared" si="4"/>
        <v>11.091575021103337</v>
      </c>
      <c r="G32" s="53">
        <f t="shared" si="4"/>
        <v>10.42727482572746</v>
      </c>
      <c r="H32" s="53">
        <f t="shared" si="4"/>
        <v>8.2494687604675772</v>
      </c>
      <c r="I32" s="53">
        <f t="shared" si="4"/>
        <v>8.8576117992483123</v>
      </c>
      <c r="J32" s="53">
        <f t="shared" si="4"/>
        <v>7.8688925840330768</v>
      </c>
      <c r="K32" s="53">
        <f t="shared" si="4"/>
        <v>5.1202428605954138</v>
      </c>
      <c r="L32" s="53">
        <f t="shared" si="4"/>
        <v>5.4904408490049583</v>
      </c>
      <c r="M32" s="53">
        <f t="shared" si="4"/>
        <v>6.2069332457863879</v>
      </c>
      <c r="N32" s="53">
        <f t="shared" si="4"/>
        <v>5.7801327405595915</v>
      </c>
      <c r="O32" s="53">
        <f t="shared" si="4"/>
        <v>6.5703271377401169</v>
      </c>
      <c r="P32" s="53">
        <f t="shared" si="4"/>
        <v>2.8358701306004108</v>
      </c>
      <c r="Q32" s="53">
        <f t="shared" si="4"/>
        <v>2.4165770760511576</v>
      </c>
      <c r="R32" s="53">
        <f t="shared" si="4"/>
        <v>5.0612790255874289</v>
      </c>
      <c r="S32" s="53">
        <f t="shared" si="4"/>
        <v>4.8869676214299762</v>
      </c>
      <c r="T32" s="53">
        <f t="shared" si="4"/>
        <v>5.2112326956501125</v>
      </c>
      <c r="U32" s="53">
        <f t="shared" si="4"/>
        <v>5.9546398301974595</v>
      </c>
      <c r="V32" s="53">
        <f t="shared" si="4"/>
        <v>6.2771042904403025</v>
      </c>
      <c r="W32" s="53">
        <f t="shared" si="4"/>
        <v>6.4666281664184782</v>
      </c>
      <c r="X32" s="53">
        <f t="shared" si="4"/>
        <v>6.8408772780119147</v>
      </c>
      <c r="Y32" s="53">
        <f t="shared" si="4"/>
        <v>7.6193091073129242</v>
      </c>
      <c r="Z32" s="53">
        <f t="shared" si="4"/>
        <v>7.5868346610677806</v>
      </c>
      <c r="AA32" s="53">
        <f t="shared" si="4"/>
        <v>6.542006313891914</v>
      </c>
      <c r="AB32" s="53">
        <f t="shared" si="4"/>
        <v>7.6278147048674985</v>
      </c>
      <c r="AC32" s="53">
        <f t="shared" si="4"/>
        <v>7.624764443565911</v>
      </c>
      <c r="AD32" s="53">
        <f t="shared" si="4"/>
        <v>6.9179165076106646</v>
      </c>
      <c r="AE32" s="53">
        <f t="shared" si="5"/>
        <v>7.4598061460964722</v>
      </c>
      <c r="AF32" s="53">
        <f t="shared" si="5"/>
        <v>6.4952764141274137</v>
      </c>
      <c r="AG32" s="28"/>
      <c r="AH32" s="28"/>
      <c r="AI32" s="28"/>
      <c r="AJ32" s="28"/>
      <c r="AK32" s="28"/>
      <c r="AL32" s="28"/>
    </row>
    <row r="33" spans="1:38" ht="12.75" customHeight="1">
      <c r="A33" s="28">
        <v>4</v>
      </c>
      <c r="B33" s="33" t="s">
        <v>108</v>
      </c>
      <c r="C33" s="53">
        <f t="shared" si="3"/>
        <v>3.0464612796272248</v>
      </c>
      <c r="D33" s="53">
        <f t="shared" si="4"/>
        <v>3.3212495537824571</v>
      </c>
      <c r="E33" s="53">
        <f t="shared" si="4"/>
        <v>4.2933397328275404</v>
      </c>
      <c r="F33" s="53">
        <f t="shared" si="4"/>
        <v>2.9581180706045753</v>
      </c>
      <c r="G33" s="53">
        <f t="shared" si="4"/>
        <v>5.4393611179711083</v>
      </c>
      <c r="H33" s="53">
        <f t="shared" si="4"/>
        <v>5.2726179164237088</v>
      </c>
      <c r="I33" s="53">
        <f t="shared" si="4"/>
        <v>7.689357230548854</v>
      </c>
      <c r="J33" s="53">
        <f t="shared" si="4"/>
        <v>21.101483300901833</v>
      </c>
      <c r="K33" s="53">
        <f t="shared" si="4"/>
        <v>17.434837545448772</v>
      </c>
      <c r="L33" s="53">
        <f t="shared" si="4"/>
        <v>16.010900162318478</v>
      </c>
      <c r="M33" s="53">
        <f t="shared" si="4"/>
        <v>18.561374739975346</v>
      </c>
      <c r="N33" s="53">
        <f t="shared" si="4"/>
        <v>14.703961765249757</v>
      </c>
      <c r="O33" s="53">
        <f t="shared" si="4"/>
        <v>10.254294785771069</v>
      </c>
      <c r="P33" s="53">
        <f t="shared" si="4"/>
        <v>5.746149355794711</v>
      </c>
      <c r="Q33" s="53">
        <f t="shared" si="4"/>
        <v>6.3034036000218503</v>
      </c>
      <c r="R33" s="53">
        <f t="shared" si="4"/>
        <v>11.752649410948516</v>
      </c>
      <c r="S33" s="53">
        <f t="shared" si="4"/>
        <v>11.69166969682586</v>
      </c>
      <c r="T33" s="53">
        <f t="shared" si="4"/>
        <v>12.265789137239386</v>
      </c>
      <c r="U33" s="53">
        <f t="shared" si="4"/>
        <v>12.426688405866013</v>
      </c>
      <c r="V33" s="53">
        <f t="shared" si="4"/>
        <v>12.073227923047069</v>
      </c>
      <c r="W33" s="53">
        <f t="shared" si="4"/>
        <v>13.938369215341828</v>
      </c>
      <c r="X33" s="53">
        <f t="shared" si="4"/>
        <v>14.298224110728366</v>
      </c>
      <c r="Y33" s="53">
        <f t="shared" si="4"/>
        <v>9.9274333055777362</v>
      </c>
      <c r="Z33" s="53">
        <f t="shared" si="4"/>
        <v>8.5645294205908549</v>
      </c>
      <c r="AA33" s="53">
        <f t="shared" si="4"/>
        <v>8.5279426586637985</v>
      </c>
      <c r="AB33" s="53">
        <f t="shared" si="4"/>
        <v>6.9238789885437013</v>
      </c>
      <c r="AC33" s="53">
        <f t="shared" si="4"/>
        <v>5.7387872767156489</v>
      </c>
      <c r="AD33" s="53">
        <f t="shared" si="4"/>
        <v>6.2596064539054126</v>
      </c>
      <c r="AE33" s="53">
        <f t="shared" si="5"/>
        <v>6.6859674914288476</v>
      </c>
      <c r="AF33" s="53">
        <f t="shared" si="5"/>
        <v>10.159886600018755</v>
      </c>
      <c r="AG33" s="28"/>
      <c r="AH33" s="28"/>
      <c r="AI33" s="28"/>
      <c r="AJ33" s="28"/>
      <c r="AK33" s="28"/>
      <c r="AL33" s="28"/>
    </row>
    <row r="34" spans="1:38" ht="12.75" customHeight="1">
      <c r="A34" s="28">
        <v>5</v>
      </c>
      <c r="B34" s="33" t="s">
        <v>110</v>
      </c>
      <c r="C34" s="53">
        <f t="shared" si="3"/>
        <v>0.27089863206557124</v>
      </c>
      <c r="D34" s="53">
        <f t="shared" si="4"/>
        <v>0.45626880522901686</v>
      </c>
      <c r="E34" s="53">
        <f t="shared" si="4"/>
        <v>0.60765844483332887</v>
      </c>
      <c r="F34" s="53">
        <f t="shared" si="4"/>
        <v>0.62099319849928569</v>
      </c>
      <c r="G34" s="53">
        <f t="shared" si="4"/>
        <v>1.1380698746924056</v>
      </c>
      <c r="H34" s="53">
        <f t="shared" si="4"/>
        <v>1.2194822877565874</v>
      </c>
      <c r="I34" s="53">
        <f t="shared" si="4"/>
        <v>1.7212838520013065</v>
      </c>
      <c r="J34" s="53">
        <f t="shared" si="4"/>
        <v>2.5237729350169662</v>
      </c>
      <c r="K34" s="53">
        <f t="shared" si="4"/>
        <v>3.130631886304732</v>
      </c>
      <c r="L34" s="53">
        <f t="shared" si="4"/>
        <v>2.9845944468936998</v>
      </c>
      <c r="M34" s="53">
        <f t="shared" si="4"/>
        <v>4.7945988465961884</v>
      </c>
      <c r="N34" s="53">
        <f t="shared" si="4"/>
        <v>7.0429234698208427</v>
      </c>
      <c r="O34" s="53">
        <f t="shared" si="4"/>
        <v>4.7169014655882755</v>
      </c>
      <c r="P34" s="53">
        <f t="shared" si="4"/>
        <v>2.3985540411535813</v>
      </c>
      <c r="Q34" s="53">
        <f t="shared" si="4"/>
        <v>0.78533741272818103</v>
      </c>
      <c r="R34" s="53">
        <f t="shared" si="4"/>
        <v>2.9069207586633934</v>
      </c>
      <c r="S34" s="53">
        <f t="shared" si="4"/>
        <v>2.8527367539153232</v>
      </c>
      <c r="T34" s="53">
        <f t="shared" si="4"/>
        <v>7.6865843740911016E-2</v>
      </c>
      <c r="U34" s="53">
        <f t="shared" si="4"/>
        <v>3.5094194674544865</v>
      </c>
      <c r="V34" s="53">
        <f t="shared" si="4"/>
        <v>4.2914968462646454</v>
      </c>
      <c r="W34" s="53">
        <f t="shared" si="4"/>
        <v>9.604383024823079</v>
      </c>
      <c r="X34" s="53">
        <f t="shared" si="4"/>
        <v>7.1731633592716868</v>
      </c>
      <c r="Y34" s="53">
        <f t="shared" si="4"/>
        <v>0</v>
      </c>
      <c r="Z34" s="53">
        <f t="shared" si="4"/>
        <v>3.8902085971888227</v>
      </c>
      <c r="AA34" s="53">
        <f t="shared" si="4"/>
        <v>8.2865139894930469</v>
      </c>
      <c r="AB34" s="53">
        <f t="shared" si="4"/>
        <v>3.280197489289336</v>
      </c>
      <c r="AC34" s="53">
        <f t="shared" si="4"/>
        <v>3.9450739410463398</v>
      </c>
      <c r="AD34" s="53">
        <f t="shared" si="4"/>
        <v>5.4643945141580188</v>
      </c>
      <c r="AE34" s="53">
        <f t="shared" si="5"/>
        <v>5.0819097895088099</v>
      </c>
      <c r="AF34" s="53">
        <f t="shared" si="5"/>
        <v>4.0862309899175502</v>
      </c>
      <c r="AG34" s="28"/>
      <c r="AH34" s="28"/>
      <c r="AI34" s="28"/>
      <c r="AJ34" s="28"/>
      <c r="AK34" s="28"/>
      <c r="AL34" s="28"/>
    </row>
    <row r="35" spans="1:38" ht="12.75" customHeight="1">
      <c r="B35" s="33" t="s">
        <v>258</v>
      </c>
      <c r="C35" s="53">
        <f t="shared" si="3"/>
        <v>3.9969484826186465</v>
      </c>
      <c r="D35" s="53">
        <f t="shared" si="4"/>
        <v>3.2911193387655384</v>
      </c>
      <c r="E35" s="53">
        <f t="shared" si="4"/>
        <v>4.0918779858892904</v>
      </c>
      <c r="F35" s="53">
        <f t="shared" si="4"/>
        <v>2.8343926105953798</v>
      </c>
      <c r="G35" s="53">
        <f t="shared" si="4"/>
        <v>4.5448702498752063</v>
      </c>
      <c r="H35" s="53">
        <f t="shared" si="4"/>
        <v>8.9156629347123157</v>
      </c>
      <c r="I35" s="53">
        <f t="shared" si="4"/>
        <v>7.6451141129225633</v>
      </c>
      <c r="J35" s="53">
        <f t="shared" si="4"/>
        <v>6.9122489405029421</v>
      </c>
      <c r="K35" s="53">
        <f t="shared" si="4"/>
        <v>6.7342286477657458</v>
      </c>
      <c r="L35" s="53">
        <f t="shared" si="4"/>
        <v>7.3191952919181249</v>
      </c>
      <c r="M35" s="53">
        <f t="shared" si="4"/>
        <v>6.1974617660585247</v>
      </c>
      <c r="N35" s="53">
        <f t="shared" si="4"/>
        <v>4.0210358380703548</v>
      </c>
      <c r="O35" s="53">
        <f t="shared" si="4"/>
        <v>3.9086884416869463</v>
      </c>
      <c r="P35" s="53">
        <f t="shared" si="4"/>
        <v>2.8868992723072857</v>
      </c>
      <c r="Q35" s="53">
        <f t="shared" si="4"/>
        <v>2.1964509047572549</v>
      </c>
      <c r="R35" s="53">
        <f t="shared" si="4"/>
        <v>2.3476098065825739</v>
      </c>
      <c r="S35" s="53">
        <f t="shared" si="4"/>
        <v>3.5415073334308653</v>
      </c>
      <c r="T35" s="53">
        <f t="shared" si="4"/>
        <v>4.7091405193436833</v>
      </c>
      <c r="U35" s="53">
        <f t="shared" si="4"/>
        <v>4.1999729252389164</v>
      </c>
      <c r="V35" s="53">
        <f t="shared" si="4"/>
        <v>2.9056848596662728</v>
      </c>
      <c r="W35" s="53">
        <f t="shared" si="4"/>
        <v>2.2506539330194584</v>
      </c>
      <c r="X35" s="53">
        <f t="shared" si="4"/>
        <v>2.2162457808194009</v>
      </c>
      <c r="Y35" s="53">
        <f t="shared" si="4"/>
        <v>2.330171440642022</v>
      </c>
      <c r="Z35" s="53">
        <f t="shared" si="4"/>
        <v>2.0696175213552337</v>
      </c>
      <c r="AA35" s="53">
        <f t="shared" si="4"/>
        <v>1.9121812959617477</v>
      </c>
      <c r="AB35" s="53">
        <f t="shared" si="4"/>
        <v>2.2816807882445991</v>
      </c>
      <c r="AC35" s="53">
        <f t="shared" si="4"/>
        <v>2.7958333542198348</v>
      </c>
      <c r="AD35" s="53">
        <f t="shared" si="4"/>
        <v>2.4290120584891945</v>
      </c>
      <c r="AE35" s="53">
        <f t="shared" si="5"/>
        <v>1.9447855764129935</v>
      </c>
      <c r="AF35" s="53">
        <f t="shared" si="5"/>
        <v>3.119609023158366</v>
      </c>
      <c r="AG35" s="28"/>
      <c r="AH35" s="28"/>
      <c r="AI35" s="28"/>
      <c r="AJ35" s="28"/>
      <c r="AK35" s="28"/>
      <c r="AL35" s="28"/>
    </row>
    <row r="36" spans="1:38" ht="12.75" customHeight="1">
      <c r="B36" s="33" t="s">
        <v>125</v>
      </c>
      <c r="C36" s="53">
        <f t="shared" si="3"/>
        <v>1.9861228111596154</v>
      </c>
      <c r="D36" s="53">
        <f t="shared" si="4"/>
        <v>3.4327505676122296</v>
      </c>
      <c r="E36" s="53">
        <f t="shared" si="4"/>
        <v>1.2136227133673088</v>
      </c>
      <c r="F36" s="53">
        <f t="shared" si="4"/>
        <v>0.65792444188815469</v>
      </c>
      <c r="G36" s="53">
        <f t="shared" si="4"/>
        <v>0.55769912097245289</v>
      </c>
      <c r="H36" s="53">
        <f t="shared" si="4"/>
        <v>0.6462049511313056</v>
      </c>
      <c r="I36" s="53">
        <f t="shared" si="4"/>
        <v>2.173875885268302</v>
      </c>
      <c r="J36" s="53">
        <f t="shared" si="4"/>
        <v>2.1510480233108282</v>
      </c>
      <c r="K36" s="53">
        <f t="shared" si="4"/>
        <v>2.4773790518070471</v>
      </c>
      <c r="L36" s="53">
        <f t="shared" si="4"/>
        <v>1.7586946805357253</v>
      </c>
      <c r="M36" s="53">
        <f t="shared" si="4"/>
        <v>1.5125230056375933</v>
      </c>
      <c r="N36" s="53">
        <f t="shared" si="4"/>
        <v>1.6985597969054664</v>
      </c>
      <c r="O36" s="53">
        <f t="shared" si="4"/>
        <v>1.6278580420220974</v>
      </c>
      <c r="P36" s="53">
        <f t="shared" si="4"/>
        <v>1.3684149751862753</v>
      </c>
      <c r="Q36" s="53">
        <f t="shared" si="4"/>
        <v>0.94392206574174031</v>
      </c>
      <c r="R36" s="53">
        <f t="shared" si="4"/>
        <v>1.0363098997694287</v>
      </c>
      <c r="S36" s="53">
        <f t="shared" si="4"/>
        <v>0.90546923585556294</v>
      </c>
      <c r="T36" s="53">
        <f t="shared" si="4"/>
        <v>0.85259210083718162</v>
      </c>
      <c r="U36" s="53">
        <f t="shared" si="4"/>
        <v>1.2569894555457302</v>
      </c>
      <c r="V36" s="53">
        <f t="shared" si="4"/>
        <v>1.6964816823277218</v>
      </c>
      <c r="W36" s="53">
        <f t="shared" si="4"/>
        <v>1.9831378627651972</v>
      </c>
      <c r="X36" s="53">
        <f t="shared" si="4"/>
        <v>2.2022071709639754</v>
      </c>
      <c r="Y36" s="53">
        <f t="shared" si="4"/>
        <v>1.8914775814826454</v>
      </c>
      <c r="Z36" s="53">
        <f t="shared" si="4"/>
        <v>2.8039729162768321</v>
      </c>
      <c r="AA36" s="53">
        <f t="shared" si="4"/>
        <v>3.1949200875919708</v>
      </c>
      <c r="AB36" s="53">
        <f t="shared" si="4"/>
        <v>3.6580302745408764</v>
      </c>
      <c r="AC36" s="53">
        <f t="shared" si="4"/>
        <v>3.605917098097231</v>
      </c>
      <c r="AD36" s="53">
        <f t="shared" si="4"/>
        <v>3.5224650443971757</v>
      </c>
      <c r="AE36" s="53">
        <f t="shared" si="5"/>
        <v>3.8688764949091432</v>
      </c>
      <c r="AF36" s="53">
        <f t="shared" si="5"/>
        <v>2.2166481897269876</v>
      </c>
      <c r="AG36" s="28"/>
      <c r="AH36" s="28"/>
      <c r="AI36" s="28"/>
      <c r="AJ36" s="28"/>
      <c r="AK36" s="28"/>
      <c r="AL36" s="28"/>
    </row>
    <row r="37" spans="1:38" ht="12.75" customHeight="1">
      <c r="B37" s="33" t="s">
        <v>256</v>
      </c>
      <c r="C37" s="53">
        <f t="shared" si="3"/>
        <v>1.4467423912251188E-2</v>
      </c>
      <c r="D37" s="53">
        <f t="shared" si="4"/>
        <v>1.8305480192016606E-2</v>
      </c>
      <c r="E37" s="53">
        <f t="shared" si="4"/>
        <v>0.40668157343032152</v>
      </c>
      <c r="F37" s="53">
        <f t="shared" si="4"/>
        <v>0.52478175346623102</v>
      </c>
      <c r="G37" s="53">
        <f t="shared" si="4"/>
        <v>0.33622694754883464</v>
      </c>
      <c r="H37" s="53">
        <f t="shared" si="4"/>
        <v>0.34628733224387204</v>
      </c>
      <c r="I37" s="53">
        <f t="shared" si="4"/>
        <v>0.40193677117831189</v>
      </c>
      <c r="J37" s="53">
        <f t="shared" si="4"/>
        <v>0.55898811878400267</v>
      </c>
      <c r="K37" s="53">
        <f t="shared" si="4"/>
        <v>0.50958238609354911</v>
      </c>
      <c r="L37" s="53">
        <f t="shared" si="4"/>
        <v>0.57895880001557221</v>
      </c>
      <c r="M37" s="53">
        <f t="shared" si="4"/>
        <v>0.56970942555832482</v>
      </c>
      <c r="N37" s="53">
        <f t="shared" si="4"/>
        <v>0.91671862435724916</v>
      </c>
      <c r="O37" s="53">
        <f t="shared" si="4"/>
        <v>0.91736951362720953</v>
      </c>
      <c r="P37" s="53">
        <f t="shared" si="4"/>
        <v>0.72372127487905191</v>
      </c>
      <c r="Q37" s="53">
        <f t="shared" si="4"/>
        <v>0.55599355299092612</v>
      </c>
      <c r="R37" s="53">
        <f t="shared" si="4"/>
        <v>0.61708501436074226</v>
      </c>
      <c r="S37" s="53">
        <f t="shared" si="4"/>
        <v>0.57356363719328907</v>
      </c>
      <c r="T37" s="53">
        <f t="shared" si="4"/>
        <v>0.48548763832878411</v>
      </c>
      <c r="U37" s="53">
        <f t="shared" si="4"/>
        <v>0.90542081751387693</v>
      </c>
      <c r="V37" s="53">
        <f t="shared" si="4"/>
        <v>1.3518810963484722</v>
      </c>
      <c r="W37" s="53">
        <f t="shared" si="4"/>
        <v>1.621574671269554</v>
      </c>
      <c r="X37" s="53">
        <f t="shared" si="4"/>
        <v>1.9772902720480063</v>
      </c>
      <c r="Y37" s="53">
        <f t="shared" si="4"/>
        <v>1.6229137494619632</v>
      </c>
      <c r="Z37" s="53">
        <f t="shared" si="4"/>
        <v>2.5706432350796411</v>
      </c>
      <c r="AA37" s="53">
        <f t="shared" si="4"/>
        <v>2.9888571930139807</v>
      </c>
      <c r="AB37" s="53">
        <f t="shared" si="4"/>
        <v>3.5028526226182097</v>
      </c>
      <c r="AC37" s="53">
        <f t="shared" si="4"/>
        <v>3.3871346456952613</v>
      </c>
      <c r="AD37" s="53">
        <f t="shared" si="4"/>
        <v>3.2959415667891472</v>
      </c>
      <c r="AE37" s="53">
        <f t="shared" si="5"/>
        <v>3.5801938993939504</v>
      </c>
      <c r="AF37" s="53">
        <f t="shared" si="5"/>
        <v>1.7909411892100831</v>
      </c>
      <c r="AG37" s="28"/>
      <c r="AH37" s="28"/>
      <c r="AI37" s="28"/>
      <c r="AJ37" s="28"/>
      <c r="AK37" s="28"/>
      <c r="AL37" s="28"/>
    </row>
    <row r="38" spans="1:38" ht="12.75" customHeight="1">
      <c r="B38" s="33" t="s">
        <v>124</v>
      </c>
      <c r="C38" s="53">
        <f t="shared" si="3"/>
        <v>8.7493124045329547E-6</v>
      </c>
      <c r="D38" s="53">
        <f t="shared" si="4"/>
        <v>1.8798589290485799E-5</v>
      </c>
      <c r="E38" s="53">
        <f t="shared" si="4"/>
        <v>2.6741425945469056E-8</v>
      </c>
      <c r="F38" s="53">
        <f t="shared" si="4"/>
        <v>1.1748210215583979E-4</v>
      </c>
      <c r="G38" s="53">
        <f t="shared" si="4"/>
        <v>1.0302930148603073E-4</v>
      </c>
      <c r="H38" s="53">
        <f t="shared" si="4"/>
        <v>0</v>
      </c>
      <c r="I38" s="53">
        <f t="shared" si="4"/>
        <v>3.6830838290931212E-3</v>
      </c>
      <c r="J38" s="53">
        <f t="shared" si="4"/>
        <v>1.5567230389296243E-4</v>
      </c>
      <c r="K38" s="53">
        <f t="shared" si="4"/>
        <v>3.6891089914713225E-4</v>
      </c>
      <c r="L38" s="53">
        <f t="shared" si="4"/>
        <v>1.3868486916548283E-4</v>
      </c>
      <c r="M38" s="53">
        <f t="shared" si="4"/>
        <v>1.0657699307255039E-2</v>
      </c>
      <c r="N38" s="53">
        <f t="shared" si="4"/>
        <v>7.8294247580373479E-3</v>
      </c>
      <c r="O38" s="53">
        <f t="shared" si="4"/>
        <v>2.5498052651852661E-3</v>
      </c>
      <c r="P38" s="53">
        <f t="shared" si="4"/>
        <v>1.3992663052506511E-3</v>
      </c>
      <c r="Q38" s="53">
        <f t="shared" si="4"/>
        <v>4.6792021715211203E-4</v>
      </c>
      <c r="R38" s="53">
        <f t="shared" si="4"/>
        <v>5.34349023020551E-4</v>
      </c>
      <c r="S38" s="53">
        <f t="shared" si="4"/>
        <v>7.1934962206652512E-4</v>
      </c>
      <c r="T38" s="53">
        <f t="shared" si="4"/>
        <v>1.4984926244056107E-3</v>
      </c>
      <c r="U38" s="53">
        <f t="shared" si="4"/>
        <v>7.6841715741564204E-3</v>
      </c>
      <c r="V38" s="53">
        <f t="shared" si="4"/>
        <v>1.9290576816192031E-2</v>
      </c>
      <c r="W38" s="53">
        <f t="shared" si="4"/>
        <v>1.850914075007528E-2</v>
      </c>
      <c r="X38" s="53">
        <f t="shared" si="4"/>
        <v>7.9855732668587063E-3</v>
      </c>
      <c r="Y38" s="53">
        <f t="shared" si="4"/>
        <v>6.4538719598028257E-3</v>
      </c>
      <c r="Z38" s="53">
        <f t="shared" si="4"/>
        <v>4.8583780971879842E-3</v>
      </c>
      <c r="AA38" s="53">
        <f t="shared" si="4"/>
        <v>3.6914535009938639E-3</v>
      </c>
      <c r="AB38" s="53">
        <f t="shared" si="4"/>
        <v>4.0603026972445668E-3</v>
      </c>
      <c r="AC38" s="53">
        <f t="shared" si="4"/>
        <v>5.4674410244627911E-3</v>
      </c>
      <c r="AD38" s="53">
        <f t="shared" si="4"/>
        <v>5.1466977685193246E-2</v>
      </c>
      <c r="AE38" s="53">
        <f t="shared" si="5"/>
        <v>3.9804519791555186E-2</v>
      </c>
      <c r="AF38" s="53">
        <f t="shared" si="5"/>
        <v>1.0574851614595924E-2</v>
      </c>
      <c r="AG38" s="28"/>
      <c r="AH38" s="28"/>
      <c r="AI38" s="28"/>
      <c r="AJ38" s="28"/>
      <c r="AK38" s="28"/>
      <c r="AL38" s="28"/>
    </row>
    <row r="39" spans="1:38" ht="12.75" customHeight="1">
      <c r="B39" s="33" t="s">
        <v>250</v>
      </c>
      <c r="C39" s="53">
        <f t="shared" si="3"/>
        <v>0</v>
      </c>
      <c r="D39" s="53">
        <f t="shared" si="4"/>
        <v>0</v>
      </c>
      <c r="E39" s="53">
        <f t="shared" si="4"/>
        <v>2.6741425945469056E-8</v>
      </c>
      <c r="F39" s="53">
        <f t="shared" si="4"/>
        <v>1.1748210215583979E-4</v>
      </c>
      <c r="G39" s="53">
        <f t="shared" si="4"/>
        <v>7.4723476349975885E-5</v>
      </c>
      <c r="H39" s="53">
        <f t="shared" si="4"/>
        <v>0</v>
      </c>
      <c r="I39" s="53">
        <f t="shared" si="4"/>
        <v>3.670000981151637E-3</v>
      </c>
      <c r="J39" s="53">
        <f t="shared" si="4"/>
        <v>1.4074118245908072E-4</v>
      </c>
      <c r="K39" s="53">
        <f t="shared" si="4"/>
        <v>3.2443078818470366E-4</v>
      </c>
      <c r="L39" s="53">
        <f t="shared" si="4"/>
        <v>6.3749177098784845E-5</v>
      </c>
      <c r="M39" s="53">
        <f t="shared" si="4"/>
        <v>1.0522257002253163E-2</v>
      </c>
      <c r="N39" s="53">
        <f t="shared" si="4"/>
        <v>7.773090480399994E-3</v>
      </c>
      <c r="O39" s="53">
        <f t="shared" si="4"/>
        <v>2.2172380873577637E-3</v>
      </c>
      <c r="P39" s="53">
        <f t="shared" si="4"/>
        <v>9.5100993988306043E-4</v>
      </c>
      <c r="Q39" s="53">
        <f t="shared" si="4"/>
        <v>3.8531137721602832E-4</v>
      </c>
      <c r="R39" s="53">
        <f t="shared" si="4"/>
        <v>3.0294887563401022E-4</v>
      </c>
      <c r="S39" s="53">
        <f t="shared" si="4"/>
        <v>2.2712081783062501E-4</v>
      </c>
      <c r="T39" s="53">
        <f t="shared" si="4"/>
        <v>3.2463909843877215E-4</v>
      </c>
      <c r="U39" s="53">
        <f t="shared" si="4"/>
        <v>1.9124956874270861E-3</v>
      </c>
      <c r="V39" s="53">
        <f t="shared" ref="D39:AF47" si="7">V18/V$26*100</f>
        <v>9.4694335918773312E-3</v>
      </c>
      <c r="W39" s="53">
        <f t="shared" si="7"/>
        <v>1.1716020666609588E-2</v>
      </c>
      <c r="X39" s="53">
        <f t="shared" si="7"/>
        <v>4.1040881367691608E-3</v>
      </c>
      <c r="Y39" s="53">
        <f t="shared" si="7"/>
        <v>3.2914103443737698E-3</v>
      </c>
      <c r="Z39" s="53">
        <f t="shared" si="7"/>
        <v>2.8337995385483718E-3</v>
      </c>
      <c r="AA39" s="53">
        <f t="shared" si="7"/>
        <v>1.6769826746419201E-3</v>
      </c>
      <c r="AB39" s="53">
        <f t="shared" si="7"/>
        <v>1.8286919715367826E-3</v>
      </c>
      <c r="AC39" s="53">
        <f t="shared" si="7"/>
        <v>3.4024013237371506E-3</v>
      </c>
      <c r="AD39" s="53">
        <f t="shared" si="7"/>
        <v>4.9294914660622913E-2</v>
      </c>
      <c r="AE39" s="53">
        <f t="shared" ref="AE39:AF47" si="8">AE18/AE$26*100</f>
        <v>3.6962670245881707E-2</v>
      </c>
      <c r="AF39" s="53">
        <f t="shared" si="8"/>
        <v>8.0130515559818493E-3</v>
      </c>
      <c r="AG39" s="28"/>
      <c r="AH39" s="28"/>
      <c r="AI39" s="28"/>
      <c r="AJ39" s="28"/>
      <c r="AK39" s="28"/>
      <c r="AL39" s="28"/>
    </row>
    <row r="40" spans="1:38" ht="12.75" customHeight="1">
      <c r="B40" s="33" t="s">
        <v>251</v>
      </c>
      <c r="C40" s="53">
        <f t="shared" si="3"/>
        <v>0</v>
      </c>
      <c r="D40" s="53">
        <f t="shared" si="7"/>
        <v>1.8798589290485799E-5</v>
      </c>
      <c r="E40" s="53">
        <f t="shared" si="7"/>
        <v>0</v>
      </c>
      <c r="F40" s="53">
        <f t="shared" si="7"/>
        <v>0</v>
      </c>
      <c r="G40" s="53">
        <f t="shared" si="7"/>
        <v>0</v>
      </c>
      <c r="H40" s="53">
        <f t="shared" si="7"/>
        <v>0</v>
      </c>
      <c r="I40" s="53">
        <f t="shared" si="7"/>
        <v>0</v>
      </c>
      <c r="J40" s="53">
        <f t="shared" si="7"/>
        <v>0</v>
      </c>
      <c r="K40" s="53">
        <f t="shared" si="7"/>
        <v>8.8019136814264526E-6</v>
      </c>
      <c r="L40" s="53">
        <f t="shared" si="7"/>
        <v>2.3928374262915799E-6</v>
      </c>
      <c r="M40" s="53">
        <f t="shared" si="7"/>
        <v>2.6843413175552798E-6</v>
      </c>
      <c r="N40" s="53">
        <f t="shared" si="7"/>
        <v>0</v>
      </c>
      <c r="O40" s="53">
        <f t="shared" si="7"/>
        <v>3.0857205401381429E-5</v>
      </c>
      <c r="P40" s="53">
        <f t="shared" si="7"/>
        <v>1.0350846941667552E-6</v>
      </c>
      <c r="Q40" s="53">
        <f t="shared" si="7"/>
        <v>3.1224114106849274E-6</v>
      </c>
      <c r="R40" s="53">
        <f t="shared" si="7"/>
        <v>0</v>
      </c>
      <c r="S40" s="53">
        <f t="shared" si="7"/>
        <v>4.0929878826549008E-6</v>
      </c>
      <c r="T40" s="53">
        <f t="shared" si="7"/>
        <v>1.2236341062532772E-5</v>
      </c>
      <c r="U40" s="53">
        <f t="shared" si="7"/>
        <v>3.5431706768617562E-6</v>
      </c>
      <c r="V40" s="53">
        <f t="shared" si="7"/>
        <v>3.3069325783240897E-5</v>
      </c>
      <c r="W40" s="53">
        <f t="shared" si="7"/>
        <v>2.1814948507386037E-4</v>
      </c>
      <c r="X40" s="53">
        <f t="shared" si="7"/>
        <v>2.3743190084393041E-6</v>
      </c>
      <c r="Y40" s="53">
        <f t="shared" si="7"/>
        <v>7.7936509617822026E-6</v>
      </c>
      <c r="Z40" s="53">
        <f t="shared" si="7"/>
        <v>4.4993335254476349E-5</v>
      </c>
      <c r="AA40" s="53">
        <f t="shared" si="7"/>
        <v>2.8668107441412701E-5</v>
      </c>
      <c r="AB40" s="53">
        <f t="shared" si="7"/>
        <v>3.194879589023482E-5</v>
      </c>
      <c r="AC40" s="53">
        <f t="shared" si="7"/>
        <v>1.48131514146707E-4</v>
      </c>
      <c r="AD40" s="53">
        <f t="shared" si="7"/>
        <v>1.0644538533719705E-4</v>
      </c>
      <c r="AE40" s="53">
        <f t="shared" si="8"/>
        <v>4.2092646965188002E-5</v>
      </c>
      <c r="AF40" s="53">
        <f t="shared" si="8"/>
        <v>4.1454083541212054E-5</v>
      </c>
      <c r="AG40" s="28"/>
      <c r="AH40" s="28"/>
      <c r="AI40" s="28"/>
      <c r="AJ40" s="28"/>
      <c r="AK40" s="28"/>
      <c r="AL40" s="28"/>
    </row>
    <row r="41" spans="1:38" ht="12.75" customHeight="1">
      <c r="B41" s="33" t="s">
        <v>252</v>
      </c>
      <c r="C41" s="53">
        <f t="shared" si="3"/>
        <v>0</v>
      </c>
      <c r="D41" s="53">
        <f t="shared" si="7"/>
        <v>0</v>
      </c>
      <c r="E41" s="53">
        <f t="shared" si="7"/>
        <v>0</v>
      </c>
      <c r="F41" s="53">
        <f t="shared" si="7"/>
        <v>0</v>
      </c>
      <c r="G41" s="53">
        <f t="shared" si="7"/>
        <v>0</v>
      </c>
      <c r="H41" s="53">
        <f t="shared" si="7"/>
        <v>0</v>
      </c>
      <c r="I41" s="53">
        <f t="shared" si="7"/>
        <v>0</v>
      </c>
      <c r="J41" s="53">
        <f t="shared" si="7"/>
        <v>2.1092907921056465E-6</v>
      </c>
      <c r="K41" s="53">
        <f t="shared" si="7"/>
        <v>1.1713741729495835E-5</v>
      </c>
      <c r="L41" s="53">
        <f t="shared" si="7"/>
        <v>7.1785122788747394E-7</v>
      </c>
      <c r="M41" s="53">
        <f t="shared" si="7"/>
        <v>3.7519770688556749E-6</v>
      </c>
      <c r="N41" s="53">
        <f t="shared" si="7"/>
        <v>9.0437631001973725E-7</v>
      </c>
      <c r="O41" s="53">
        <f t="shared" si="7"/>
        <v>8.5423446658303236E-7</v>
      </c>
      <c r="P41" s="53">
        <f t="shared" si="7"/>
        <v>1.6017935642230535E-5</v>
      </c>
      <c r="Q41" s="53">
        <f t="shared" si="7"/>
        <v>2.0346504122649222E-5</v>
      </c>
      <c r="R41" s="53">
        <f t="shared" si="7"/>
        <v>4.863303045310628E-7</v>
      </c>
      <c r="S41" s="53">
        <f t="shared" si="7"/>
        <v>3.8809367020285957E-7</v>
      </c>
      <c r="T41" s="53">
        <f t="shared" si="7"/>
        <v>2.87212045138328E-6</v>
      </c>
      <c r="U41" s="53">
        <f t="shared" si="7"/>
        <v>3.7554167346770046E-6</v>
      </c>
      <c r="V41" s="53">
        <f t="shared" si="7"/>
        <v>2.4274860905481038E-6</v>
      </c>
      <c r="W41" s="53">
        <f t="shared" si="7"/>
        <v>2.4597257718979651E-4</v>
      </c>
      <c r="X41" s="53">
        <f t="shared" si="7"/>
        <v>2.4114177429461685E-6</v>
      </c>
      <c r="Y41" s="53">
        <f t="shared" si="7"/>
        <v>6.1192337629618077E-6</v>
      </c>
      <c r="Z41" s="53">
        <f t="shared" si="7"/>
        <v>9.5820005476497533E-7</v>
      </c>
      <c r="AA41" s="53">
        <f t="shared" si="7"/>
        <v>2.7513045857132812E-6</v>
      </c>
      <c r="AB41" s="53">
        <f t="shared" si="7"/>
        <v>0</v>
      </c>
      <c r="AC41" s="53">
        <f t="shared" si="7"/>
        <v>3.3058745107025088E-8</v>
      </c>
      <c r="AD41" s="53">
        <f t="shared" si="7"/>
        <v>1.3572929490006972E-6</v>
      </c>
      <c r="AE41" s="53">
        <f t="shared" si="8"/>
        <v>7.2165109528260284E-6</v>
      </c>
      <c r="AF41" s="53">
        <f t="shared" si="8"/>
        <v>1.6818763247115179E-5</v>
      </c>
      <c r="AG41" s="28"/>
      <c r="AH41" s="28"/>
      <c r="AI41" s="28"/>
      <c r="AJ41" s="28"/>
      <c r="AK41" s="28"/>
      <c r="AL41" s="28"/>
    </row>
    <row r="42" spans="1:38" ht="12.75" customHeight="1">
      <c r="B42" s="33" t="s">
        <v>253</v>
      </c>
      <c r="C42" s="53">
        <f t="shared" si="3"/>
        <v>0</v>
      </c>
      <c r="D42" s="53">
        <f t="shared" si="7"/>
        <v>0</v>
      </c>
      <c r="E42" s="53">
        <f t="shared" si="7"/>
        <v>0</v>
      </c>
      <c r="F42" s="53">
        <f t="shared" si="7"/>
        <v>0</v>
      </c>
      <c r="G42" s="53">
        <f t="shared" si="7"/>
        <v>5.2026789451680331E-7</v>
      </c>
      <c r="H42" s="53">
        <f t="shared" si="7"/>
        <v>0</v>
      </c>
      <c r="I42" s="53">
        <f t="shared" si="7"/>
        <v>8.6623228173579512E-6</v>
      </c>
      <c r="J42" s="53">
        <f t="shared" si="7"/>
        <v>0</v>
      </c>
      <c r="K42" s="53">
        <f t="shared" si="7"/>
        <v>3.5705876254843166E-6</v>
      </c>
      <c r="L42" s="53">
        <f t="shared" si="7"/>
        <v>4.5872687493198164E-5</v>
      </c>
      <c r="M42" s="53">
        <f t="shared" si="7"/>
        <v>3.2512050616981089E-5</v>
      </c>
      <c r="N42" s="53">
        <f t="shared" si="7"/>
        <v>1.2589555681332026E-6</v>
      </c>
      <c r="O42" s="53">
        <f t="shared" si="7"/>
        <v>1.9831536670668451E-4</v>
      </c>
      <c r="P42" s="53">
        <f t="shared" si="7"/>
        <v>8.7432310260398115E-6</v>
      </c>
      <c r="Q42" s="53">
        <f t="shared" si="7"/>
        <v>2.6809169600578495E-5</v>
      </c>
      <c r="R42" s="53">
        <f t="shared" si="7"/>
        <v>1.6988052733298933E-4</v>
      </c>
      <c r="S42" s="53">
        <f t="shared" si="7"/>
        <v>2.3859358689564254E-4</v>
      </c>
      <c r="T42" s="53">
        <f t="shared" si="7"/>
        <v>5.7886863275557695E-4</v>
      </c>
      <c r="U42" s="53">
        <f t="shared" si="7"/>
        <v>4.3555376828330007E-3</v>
      </c>
      <c r="V42" s="53">
        <f t="shared" si="7"/>
        <v>8.0467267510643623E-3</v>
      </c>
      <c r="W42" s="53">
        <f t="shared" si="7"/>
        <v>4.487851055896404E-3</v>
      </c>
      <c r="X42" s="53">
        <f t="shared" si="7"/>
        <v>1.4951337654251821E-3</v>
      </c>
      <c r="Y42" s="53">
        <f t="shared" si="7"/>
        <v>1.9347180373558042E-3</v>
      </c>
      <c r="Z42" s="53">
        <f t="shared" si="7"/>
        <v>6.9801835794332853E-4</v>
      </c>
      <c r="AA42" s="53">
        <f t="shared" si="7"/>
        <v>1.2985653933499861E-3</v>
      </c>
      <c r="AB42" s="53">
        <f t="shared" si="7"/>
        <v>1.7438557989949888E-3</v>
      </c>
      <c r="AC42" s="53">
        <f t="shared" si="7"/>
        <v>1.5241309390585398E-3</v>
      </c>
      <c r="AD42" s="53">
        <f t="shared" si="7"/>
        <v>1.3185598298449553E-3</v>
      </c>
      <c r="AE42" s="53">
        <f t="shared" si="8"/>
        <v>1.5853992515067511E-3</v>
      </c>
      <c r="AF42" s="53">
        <f t="shared" si="8"/>
        <v>1.6752526730541221E-3</v>
      </c>
      <c r="AG42" s="28"/>
      <c r="AH42" s="28"/>
      <c r="AI42" s="28"/>
      <c r="AJ42" s="28"/>
      <c r="AK42" s="28"/>
      <c r="AL42" s="28"/>
    </row>
    <row r="43" spans="1:38" ht="12.75" customHeight="1">
      <c r="B43" s="33" t="s">
        <v>254</v>
      </c>
      <c r="C43" s="53">
        <f t="shared" si="3"/>
        <v>0</v>
      </c>
      <c r="D43" s="53">
        <f t="shared" si="7"/>
        <v>0</v>
      </c>
      <c r="E43" s="53">
        <f t="shared" si="7"/>
        <v>0</v>
      </c>
      <c r="F43" s="53">
        <f t="shared" si="7"/>
        <v>0</v>
      </c>
      <c r="G43" s="53">
        <f t="shared" si="7"/>
        <v>2.7785557241538031E-5</v>
      </c>
      <c r="H43" s="53">
        <f t="shared" si="7"/>
        <v>0</v>
      </c>
      <c r="I43" s="53">
        <f t="shared" si="7"/>
        <v>0</v>
      </c>
      <c r="J43" s="53">
        <f t="shared" si="7"/>
        <v>0</v>
      </c>
      <c r="K43" s="53">
        <f t="shared" si="7"/>
        <v>5.9786583496481571E-7</v>
      </c>
      <c r="L43" s="53">
        <f t="shared" si="7"/>
        <v>1.7921355307329646E-5</v>
      </c>
      <c r="M43" s="53">
        <f t="shared" si="7"/>
        <v>8.7647811201994344E-6</v>
      </c>
      <c r="N43" s="53">
        <f t="shared" si="7"/>
        <v>2.1748855843161876E-5</v>
      </c>
      <c r="O43" s="53">
        <f t="shared" si="7"/>
        <v>4.4476603972375062E-5</v>
      </c>
      <c r="P43" s="53">
        <f t="shared" si="7"/>
        <v>4.6611157634196699E-6</v>
      </c>
      <c r="Q43" s="53">
        <f t="shared" si="7"/>
        <v>2.2039867706304402E-5</v>
      </c>
      <c r="R43" s="53">
        <f t="shared" si="7"/>
        <v>4.1726674740913966E-5</v>
      </c>
      <c r="S43" s="53">
        <f t="shared" si="7"/>
        <v>4.5897077708578387E-5</v>
      </c>
      <c r="T43" s="53">
        <f t="shared" si="7"/>
        <v>5.5671197060874116E-4</v>
      </c>
      <c r="U43" s="53">
        <f t="shared" si="7"/>
        <v>1.3978716580376946E-3</v>
      </c>
      <c r="V43" s="53">
        <f t="shared" si="7"/>
        <v>1.7175257161367648E-3</v>
      </c>
      <c r="W43" s="53">
        <f t="shared" si="7"/>
        <v>1.8209088750385646E-3</v>
      </c>
      <c r="X43" s="53">
        <f t="shared" si="7"/>
        <v>2.3747995253814878E-3</v>
      </c>
      <c r="Y43" s="53">
        <f t="shared" si="7"/>
        <v>1.1955930765253969E-3</v>
      </c>
      <c r="Z43" s="53">
        <f t="shared" si="7"/>
        <v>1.1134284636369015E-3</v>
      </c>
      <c r="AA43" s="53">
        <f t="shared" si="7"/>
        <v>6.2234370774057364E-4</v>
      </c>
      <c r="AB43" s="53">
        <f t="shared" si="7"/>
        <v>3.1090334620466667E-4</v>
      </c>
      <c r="AC43" s="53">
        <f t="shared" si="7"/>
        <v>3.2160334353092745E-4</v>
      </c>
      <c r="AD43" s="53">
        <f t="shared" si="7"/>
        <v>3.1490924451820694E-4</v>
      </c>
      <c r="AE43" s="53">
        <f t="shared" si="8"/>
        <v>3.694849940920629E-4</v>
      </c>
      <c r="AF43" s="53">
        <f t="shared" si="8"/>
        <v>6.9421755867069262E-4</v>
      </c>
      <c r="AG43" s="28"/>
      <c r="AH43" s="28"/>
      <c r="AI43" s="28"/>
      <c r="AJ43" s="28"/>
      <c r="AK43" s="28"/>
      <c r="AL43" s="28"/>
    </row>
    <row r="44" spans="1:38" ht="12.75" customHeight="1">
      <c r="B44" s="33" t="s">
        <v>255</v>
      </c>
      <c r="C44" s="53">
        <f t="shared" si="3"/>
        <v>8.7493124045329547E-6</v>
      </c>
      <c r="D44" s="53">
        <f t="shared" si="7"/>
        <v>0</v>
      </c>
      <c r="E44" s="53">
        <f t="shared" si="7"/>
        <v>0</v>
      </c>
      <c r="F44" s="53">
        <f t="shared" si="7"/>
        <v>0</v>
      </c>
      <c r="G44" s="53">
        <f t="shared" si="7"/>
        <v>0</v>
      </c>
      <c r="H44" s="53">
        <f t="shared" si="7"/>
        <v>0</v>
      </c>
      <c r="I44" s="53">
        <f t="shared" si="7"/>
        <v>4.4205251241262726E-6</v>
      </c>
      <c r="J44" s="53">
        <f t="shared" si="7"/>
        <v>1.2821830641776058E-5</v>
      </c>
      <c r="K44" s="53">
        <f t="shared" si="7"/>
        <v>1.9796002091057231E-5</v>
      </c>
      <c r="L44" s="53">
        <f t="shared" si="7"/>
        <v>8.0309606119911152E-6</v>
      </c>
      <c r="M44" s="53">
        <f t="shared" si="7"/>
        <v>8.7729154878283917E-5</v>
      </c>
      <c r="N44" s="53">
        <f t="shared" si="7"/>
        <v>3.242208991603799E-5</v>
      </c>
      <c r="O44" s="53">
        <f t="shared" si="7"/>
        <v>5.8063767280478759E-5</v>
      </c>
      <c r="P44" s="53">
        <f t="shared" si="7"/>
        <v>4.1779899824173367E-4</v>
      </c>
      <c r="Q44" s="53">
        <f t="shared" si="7"/>
        <v>1.0290887095866697E-5</v>
      </c>
      <c r="R44" s="53">
        <f t="shared" si="7"/>
        <v>1.9306615008106353E-5</v>
      </c>
      <c r="S44" s="53">
        <f t="shared" si="7"/>
        <v>2.0325705807882136E-4</v>
      </c>
      <c r="T44" s="53">
        <f t="shared" si="7"/>
        <v>2.3164461088604615E-5</v>
      </c>
      <c r="U44" s="53">
        <f t="shared" si="7"/>
        <v>1.0967958447101475E-5</v>
      </c>
      <c r="V44" s="53">
        <f t="shared" si="7"/>
        <v>2.139394523978084E-5</v>
      </c>
      <c r="W44" s="53">
        <f t="shared" si="7"/>
        <v>2.0238090267067362E-5</v>
      </c>
      <c r="X44" s="53">
        <f t="shared" si="7"/>
        <v>6.7661025314899809E-6</v>
      </c>
      <c r="Y44" s="53">
        <f t="shared" si="7"/>
        <v>1.8237616823111439E-5</v>
      </c>
      <c r="Z44" s="53">
        <f t="shared" si="7"/>
        <v>1.6718020175014085E-4</v>
      </c>
      <c r="AA44" s="53">
        <f t="shared" si="7"/>
        <v>6.2142313234257612E-5</v>
      </c>
      <c r="AB44" s="53">
        <f t="shared" si="7"/>
        <v>1.449027846178942E-4</v>
      </c>
      <c r="AC44" s="53">
        <f t="shared" si="7"/>
        <v>7.1140845244360533E-5</v>
      </c>
      <c r="AD44" s="53">
        <f t="shared" si="7"/>
        <v>4.3079127192096776E-4</v>
      </c>
      <c r="AE44" s="53">
        <f t="shared" si="8"/>
        <v>8.3765614215665157E-4</v>
      </c>
      <c r="AF44" s="53">
        <f t="shared" si="8"/>
        <v>1.3405698010093335E-4</v>
      </c>
      <c r="AG44" s="28"/>
      <c r="AH44" s="28"/>
      <c r="AI44" s="28"/>
      <c r="AJ44" s="28"/>
      <c r="AK44" s="28"/>
      <c r="AL44" s="28"/>
    </row>
    <row r="45" spans="1:38" ht="12.75" customHeight="1">
      <c r="B45" s="33" t="s">
        <v>105</v>
      </c>
      <c r="C45" s="53">
        <f t="shared" si="3"/>
        <v>76.341338690197475</v>
      </c>
      <c r="D45" s="53">
        <f t="shared" si="7"/>
        <v>71.078425580370947</v>
      </c>
      <c r="E45" s="53">
        <f t="shared" si="7"/>
        <v>65.558012999599185</v>
      </c>
      <c r="F45" s="53">
        <f t="shared" si="7"/>
        <v>53.96155238392992</v>
      </c>
      <c r="G45" s="53">
        <f t="shared" si="7"/>
        <v>62.908765768202301</v>
      </c>
      <c r="H45" s="53">
        <f t="shared" si="7"/>
        <v>72.106407971638518</v>
      </c>
      <c r="I45" s="53">
        <f t="shared" si="7"/>
        <v>81.670185062303133</v>
      </c>
      <c r="J45" s="53">
        <f t="shared" si="7"/>
        <v>85.346714789382048</v>
      </c>
      <c r="K45" s="53">
        <f t="shared" si="7"/>
        <v>84.657270014173093</v>
      </c>
      <c r="L45" s="53">
        <f t="shared" si="7"/>
        <v>83.674708522482277</v>
      </c>
      <c r="M45" s="53">
        <f t="shared" si="7"/>
        <v>83.360416618842308</v>
      </c>
      <c r="N45" s="53">
        <f t="shared" si="7"/>
        <v>79.88043571241225</v>
      </c>
      <c r="O45" s="53">
        <f t="shared" si="7"/>
        <v>80.635836506919475</v>
      </c>
      <c r="P45" s="53">
        <f t="shared" si="7"/>
        <v>42.210165490832068</v>
      </c>
      <c r="Q45" s="53">
        <f t="shared" si="7"/>
        <v>53.639944917452929</v>
      </c>
      <c r="R45" s="53">
        <f t="shared" si="7"/>
        <v>80.215481327895304</v>
      </c>
      <c r="S45" s="53">
        <f t="shared" si="7"/>
        <v>80.030223269081574</v>
      </c>
      <c r="T45" s="53">
        <f t="shared" si="7"/>
        <v>80.190715964210639</v>
      </c>
      <c r="U45" s="53">
        <f t="shared" si="7"/>
        <v>79.405880275092869</v>
      </c>
      <c r="V45" s="53">
        <f t="shared" si="7"/>
        <v>78.752493625841197</v>
      </c>
      <c r="W45" s="53">
        <f t="shared" si="7"/>
        <v>78.404985357035287</v>
      </c>
      <c r="X45" s="53">
        <f t="shared" si="7"/>
        <v>76.628703524461613</v>
      </c>
      <c r="Y45" s="53">
        <f t="shared" si="7"/>
        <v>68.773625397183309</v>
      </c>
      <c r="Z45" s="53">
        <f t="shared" si="7"/>
        <v>72.764898109478864</v>
      </c>
      <c r="AA45" s="53">
        <f t="shared" si="7"/>
        <v>76.295753177937726</v>
      </c>
      <c r="AB45" s="53">
        <f t="shared" si="7"/>
        <v>70.59887041116238</v>
      </c>
      <c r="AC45" s="53">
        <f t="shared" si="7"/>
        <v>68.521979724324069</v>
      </c>
      <c r="AD45" s="53">
        <f t="shared" si="7"/>
        <v>68.470454165337898</v>
      </c>
      <c r="AE45" s="53">
        <f t="shared" si="8"/>
        <v>67.149048411888501</v>
      </c>
      <c r="AF45" s="53">
        <f t="shared" si="8"/>
        <v>73.469059615511696</v>
      </c>
      <c r="AG45" s="28"/>
      <c r="AH45" s="28"/>
      <c r="AI45" s="28"/>
      <c r="AJ45" s="28"/>
      <c r="AK45" s="28"/>
      <c r="AL45" s="28"/>
    </row>
    <row r="46" spans="1:38" ht="12.75" customHeight="1">
      <c r="B46" s="33" t="s">
        <v>106</v>
      </c>
      <c r="C46" s="53">
        <f t="shared" si="3"/>
        <v>23.658661309802532</v>
      </c>
      <c r="D46" s="53">
        <f t="shared" si="7"/>
        <v>28.921574419629042</v>
      </c>
      <c r="E46" s="53">
        <f t="shared" si="7"/>
        <v>34.441987000400815</v>
      </c>
      <c r="F46" s="53">
        <f t="shared" si="7"/>
        <v>46.038447616070073</v>
      </c>
      <c r="G46" s="53">
        <f t="shared" si="7"/>
        <v>37.091234231797699</v>
      </c>
      <c r="H46" s="53">
        <f t="shared" si="7"/>
        <v>27.893592028361475</v>
      </c>
      <c r="I46" s="53">
        <f t="shared" si="7"/>
        <v>18.329814937696863</v>
      </c>
      <c r="J46" s="53">
        <f t="shared" si="7"/>
        <v>14.653285210617945</v>
      </c>
      <c r="K46" s="53">
        <f t="shared" si="7"/>
        <v>15.342729985826908</v>
      </c>
      <c r="L46" s="53">
        <f t="shared" si="7"/>
        <v>16.325291477517727</v>
      </c>
      <c r="M46" s="53">
        <f t="shared" si="7"/>
        <v>16.639583381157696</v>
      </c>
      <c r="N46" s="53">
        <f t="shared" si="7"/>
        <v>20.119564287587743</v>
      </c>
      <c r="O46" s="53">
        <f t="shared" si="7"/>
        <v>19.364163493080518</v>
      </c>
      <c r="P46" s="53">
        <f t="shared" si="7"/>
        <v>57.789834509167925</v>
      </c>
      <c r="Q46" s="53">
        <f t="shared" si="7"/>
        <v>46.360055082547071</v>
      </c>
      <c r="R46" s="53">
        <f t="shared" si="7"/>
        <v>19.784518672104692</v>
      </c>
      <c r="S46" s="53">
        <f t="shared" si="7"/>
        <v>19.969776730918419</v>
      </c>
      <c r="T46" s="53">
        <f t="shared" si="7"/>
        <v>19.809284035789361</v>
      </c>
      <c r="U46" s="53">
        <f t="shared" si="7"/>
        <v>20.594119724907131</v>
      </c>
      <c r="V46" s="53">
        <f t="shared" si="7"/>
        <v>21.24750637415881</v>
      </c>
      <c r="W46" s="53">
        <f t="shared" si="7"/>
        <v>21.595014642964713</v>
      </c>
      <c r="X46" s="53">
        <f t="shared" si="7"/>
        <v>23.371296475538387</v>
      </c>
      <c r="Y46" s="53">
        <f t="shared" si="7"/>
        <v>31.226374602816705</v>
      </c>
      <c r="Z46" s="53">
        <f t="shared" si="7"/>
        <v>27.235101890521129</v>
      </c>
      <c r="AA46" s="53">
        <f t="shared" si="7"/>
        <v>23.704246822062267</v>
      </c>
      <c r="AB46" s="53">
        <f t="shared" si="7"/>
        <v>29.40112958883762</v>
      </c>
      <c r="AC46" s="53">
        <f t="shared" si="7"/>
        <v>31.478020275675927</v>
      </c>
      <c r="AD46" s="53">
        <f t="shared" si="7"/>
        <v>31.529545834662105</v>
      </c>
      <c r="AE46" s="53">
        <f t="shared" si="8"/>
        <v>32.850951588111492</v>
      </c>
      <c r="AF46" s="53">
        <f t="shared" si="8"/>
        <v>26.530940384488328</v>
      </c>
      <c r="AG46" s="28"/>
      <c r="AH46" s="28"/>
      <c r="AI46" s="28"/>
      <c r="AJ46" s="28"/>
      <c r="AK46" s="28"/>
      <c r="AL46" s="28"/>
    </row>
    <row r="47" spans="1:38" ht="12.75" customHeight="1">
      <c r="B47" s="33" t="s">
        <v>126</v>
      </c>
      <c r="C47" s="53">
        <f t="shared" si="3"/>
        <v>100</v>
      </c>
      <c r="D47" s="53">
        <f t="shared" si="7"/>
        <v>100</v>
      </c>
      <c r="E47" s="53">
        <f t="shared" si="7"/>
        <v>100</v>
      </c>
      <c r="F47" s="53">
        <f t="shared" si="7"/>
        <v>100</v>
      </c>
      <c r="G47" s="53">
        <f t="shared" si="7"/>
        <v>100</v>
      </c>
      <c r="H47" s="53">
        <f t="shared" si="7"/>
        <v>100</v>
      </c>
      <c r="I47" s="53">
        <f t="shared" si="7"/>
        <v>100</v>
      </c>
      <c r="J47" s="53">
        <f t="shared" si="7"/>
        <v>100</v>
      </c>
      <c r="K47" s="53">
        <f t="shared" si="7"/>
        <v>100</v>
      </c>
      <c r="L47" s="53">
        <f t="shared" si="7"/>
        <v>100</v>
      </c>
      <c r="M47" s="53">
        <f t="shared" si="7"/>
        <v>100</v>
      </c>
      <c r="N47" s="53">
        <f t="shared" si="7"/>
        <v>100</v>
      </c>
      <c r="O47" s="53">
        <f t="shared" si="7"/>
        <v>100</v>
      </c>
      <c r="P47" s="53">
        <f t="shared" si="7"/>
        <v>100</v>
      </c>
      <c r="Q47" s="53">
        <f t="shared" si="7"/>
        <v>100</v>
      </c>
      <c r="R47" s="53">
        <f t="shared" si="7"/>
        <v>100</v>
      </c>
      <c r="S47" s="53">
        <f t="shared" si="7"/>
        <v>100</v>
      </c>
      <c r="T47" s="53">
        <f t="shared" si="7"/>
        <v>100</v>
      </c>
      <c r="U47" s="53">
        <f t="shared" si="7"/>
        <v>100</v>
      </c>
      <c r="V47" s="53">
        <f t="shared" si="7"/>
        <v>100</v>
      </c>
      <c r="W47" s="53">
        <f t="shared" si="7"/>
        <v>100</v>
      </c>
      <c r="X47" s="53">
        <f t="shared" si="7"/>
        <v>100</v>
      </c>
      <c r="Y47" s="53">
        <f t="shared" si="7"/>
        <v>100</v>
      </c>
      <c r="Z47" s="53">
        <f t="shared" si="7"/>
        <v>100</v>
      </c>
      <c r="AA47" s="53">
        <f t="shared" si="7"/>
        <v>100</v>
      </c>
      <c r="AB47" s="53">
        <f t="shared" si="7"/>
        <v>100</v>
      </c>
      <c r="AC47" s="53">
        <f t="shared" si="7"/>
        <v>100</v>
      </c>
      <c r="AD47" s="53">
        <f t="shared" si="7"/>
        <v>100</v>
      </c>
      <c r="AE47" s="53">
        <f t="shared" si="8"/>
        <v>100</v>
      </c>
      <c r="AF47" s="53">
        <f t="shared" si="8"/>
        <v>100</v>
      </c>
      <c r="AG47" s="28"/>
      <c r="AH47" s="28"/>
      <c r="AI47" s="28"/>
      <c r="AJ47" s="28"/>
      <c r="AK47" s="28"/>
      <c r="AL47" s="28"/>
    </row>
    <row r="48" spans="1:38" ht="12.75" customHeight="1">
      <c r="B48" s="33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28"/>
      <c r="AH48" s="28"/>
      <c r="AI48" s="28"/>
      <c r="AJ48" s="28"/>
      <c r="AK48" s="28"/>
      <c r="AL48" s="28"/>
    </row>
    <row r="49" spans="1:38" ht="12.75" customHeight="1">
      <c r="B49" s="33"/>
      <c r="C49" s="107" t="s">
        <v>96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28"/>
      <c r="AH49" s="28"/>
      <c r="AI49" s="28"/>
      <c r="AJ49" s="28"/>
      <c r="AK49" s="28"/>
      <c r="AL49" s="28"/>
    </row>
    <row r="50" spans="1:38" ht="12.75" customHeight="1">
      <c r="B50" s="33"/>
      <c r="C50" s="46"/>
      <c r="D50" s="46"/>
      <c r="E50" s="46"/>
      <c r="F50" s="46"/>
      <c r="G50" s="46"/>
      <c r="H50" s="47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28"/>
      <c r="AH50" s="28"/>
      <c r="AI50" s="28"/>
      <c r="AJ50" s="28"/>
      <c r="AK50" s="28"/>
      <c r="AL50" s="28"/>
    </row>
    <row r="51" spans="1:38" ht="12.75" customHeight="1">
      <c r="A51" s="28">
        <v>1</v>
      </c>
      <c r="B51" s="33" t="s">
        <v>104</v>
      </c>
      <c r="C51" s="55" t="str">
        <f t="shared" ref="C51:D68" si="9">IFERROR((C9/B9)*100-100,"--")</f>
        <v>--</v>
      </c>
      <c r="D51" s="55">
        <f t="shared" si="9"/>
        <v>31.114933286726625</v>
      </c>
      <c r="E51" s="55">
        <f t="shared" ref="E51:AD60" si="10">IFERROR((E9/D9)*100-100,"--")</f>
        <v>-0.99571669707209765</v>
      </c>
      <c r="F51" s="55">
        <f t="shared" si="10"/>
        <v>15.288653201744623</v>
      </c>
      <c r="G51" s="55">
        <f t="shared" si="10"/>
        <v>-8.0942082313906241</v>
      </c>
      <c r="H51" s="55">
        <f t="shared" si="10"/>
        <v>58.042360108281088</v>
      </c>
      <c r="I51" s="55">
        <f t="shared" si="10"/>
        <v>47.157235257687347</v>
      </c>
      <c r="J51" s="55">
        <f t="shared" si="10"/>
        <v>24.181797493654059</v>
      </c>
      <c r="K51" s="55">
        <f t="shared" si="10"/>
        <v>54.315743885987558</v>
      </c>
      <c r="L51" s="55">
        <f t="shared" si="10"/>
        <v>9.0960610742260712</v>
      </c>
      <c r="M51" s="55">
        <f t="shared" si="10"/>
        <v>-28.539173567110026</v>
      </c>
      <c r="N51" s="55">
        <f t="shared" si="10"/>
        <v>47.612248352592104</v>
      </c>
      <c r="O51" s="55">
        <f t="shared" si="10"/>
        <v>25.187142144563765</v>
      </c>
      <c r="P51" s="55">
        <f t="shared" si="10"/>
        <v>-37.4255995424964</v>
      </c>
      <c r="Q51" s="55">
        <f t="shared" si="10"/>
        <v>48.579159750715917</v>
      </c>
      <c r="R51" s="55">
        <f t="shared" si="10"/>
        <v>103.38233375152771</v>
      </c>
      <c r="S51" s="55">
        <f t="shared" si="10"/>
        <v>23.718240530331599</v>
      </c>
      <c r="T51" s="55">
        <f t="shared" si="10"/>
        <v>9.332509019377369</v>
      </c>
      <c r="U51" s="55">
        <f t="shared" si="10"/>
        <v>12.636316751644543</v>
      </c>
      <c r="V51" s="55">
        <f t="shared" si="10"/>
        <v>17.294222615668915</v>
      </c>
      <c r="W51" s="55">
        <f t="shared" si="10"/>
        <v>-20.834289333476448</v>
      </c>
      <c r="X51" s="55">
        <f t="shared" si="10"/>
        <v>-6.9947535663914664</v>
      </c>
      <c r="Y51" s="55">
        <f t="shared" si="10"/>
        <v>10.424830311353418</v>
      </c>
      <c r="Z51" s="55">
        <f t="shared" si="10"/>
        <v>8.9609920878920946</v>
      </c>
      <c r="AA51" s="55">
        <f t="shared" si="10"/>
        <v>-9.3076715705532962</v>
      </c>
      <c r="AB51" s="55">
        <f t="shared" si="10"/>
        <v>4.2194646764717163</v>
      </c>
      <c r="AC51" s="55">
        <f t="shared" si="10"/>
        <v>6.6023496854791262</v>
      </c>
      <c r="AD51" s="55">
        <f t="shared" si="10"/>
        <v>-4.2135559103066953</v>
      </c>
      <c r="AE51" s="55">
        <f t="shared" ref="AE51:AE59" si="11">IFERROR((AE9/AD9)*100-100,"--")</f>
        <v>-9.4958337170895959</v>
      </c>
      <c r="AF51" s="55">
        <f>IFERROR(POWER(AE9/C9,1/29)*100-100,"--")</f>
        <v>11.433569222808998</v>
      </c>
      <c r="AG51" s="28"/>
      <c r="AH51" s="28"/>
      <c r="AI51" s="28"/>
      <c r="AJ51" s="28"/>
      <c r="AK51" s="28"/>
      <c r="AL51" s="28"/>
    </row>
    <row r="52" spans="1:38" ht="12.75" customHeight="1">
      <c r="A52" s="28">
        <v>2</v>
      </c>
      <c r="B52" s="33" t="s">
        <v>107</v>
      </c>
      <c r="C52" s="55" t="str">
        <f t="shared" si="9"/>
        <v>--</v>
      </c>
      <c r="D52" s="55">
        <f t="shared" si="9"/>
        <v>16.619785877295442</v>
      </c>
      <c r="E52" s="55">
        <f t="shared" si="10"/>
        <v>-19.019618749416836</v>
      </c>
      <c r="F52" s="55">
        <f t="shared" si="10"/>
        <v>3.3126364314900627</v>
      </c>
      <c r="G52" s="55">
        <f t="shared" si="10"/>
        <v>89.374453664239439</v>
      </c>
      <c r="H52" s="55">
        <f t="shared" si="10"/>
        <v>31.459037052847037</v>
      </c>
      <c r="I52" s="55">
        <f t="shared" si="10"/>
        <v>18.287374338700403</v>
      </c>
      <c r="J52" s="55">
        <f t="shared" si="10"/>
        <v>17.114525798147653</v>
      </c>
      <c r="K52" s="55">
        <f t="shared" si="10"/>
        <v>75.349469721494643</v>
      </c>
      <c r="L52" s="55">
        <f t="shared" si="10"/>
        <v>13.524745409065005</v>
      </c>
      <c r="M52" s="55">
        <f t="shared" si="10"/>
        <v>1.3292445666629646</v>
      </c>
      <c r="N52" s="55">
        <f t="shared" si="10"/>
        <v>21.356567144236465</v>
      </c>
      <c r="O52" s="55">
        <f t="shared" si="10"/>
        <v>7.6124864210547258</v>
      </c>
      <c r="P52" s="55">
        <f t="shared" si="10"/>
        <v>-37.162022463857568</v>
      </c>
      <c r="Q52" s="55">
        <f t="shared" si="10"/>
        <v>81.473997978686782</v>
      </c>
      <c r="R52" s="55">
        <f t="shared" si="10"/>
        <v>59.612373008107966</v>
      </c>
      <c r="S52" s="55">
        <f t="shared" si="10"/>
        <v>8.5928773435635577</v>
      </c>
      <c r="T52" s="55">
        <f t="shared" si="10"/>
        <v>-14.339986559204334</v>
      </c>
      <c r="U52" s="55">
        <f t="shared" si="10"/>
        <v>-8.2422994327586565</v>
      </c>
      <c r="V52" s="55">
        <f t="shared" si="10"/>
        <v>1.4095859784998339</v>
      </c>
      <c r="W52" s="55">
        <f t="shared" si="10"/>
        <v>-14.419948692061737</v>
      </c>
      <c r="X52" s="55">
        <f t="shared" si="10"/>
        <v>11.400352567429636</v>
      </c>
      <c r="Y52" s="55">
        <f t="shared" si="10"/>
        <v>13.24098145013896</v>
      </c>
      <c r="Z52" s="55">
        <f t="shared" si="10"/>
        <v>11.986332920964159</v>
      </c>
      <c r="AA52" s="55">
        <f t="shared" si="10"/>
        <v>-11.28826132546034</v>
      </c>
      <c r="AB52" s="55">
        <f t="shared" si="10"/>
        <v>-5.3238124333247612</v>
      </c>
      <c r="AC52" s="55">
        <f t="shared" si="10"/>
        <v>1.3834649480119765</v>
      </c>
      <c r="AD52" s="55">
        <f t="shared" si="10"/>
        <v>0.69713395765971597</v>
      </c>
      <c r="AE52" s="55">
        <f t="shared" si="11"/>
        <v>-26.474703776180561</v>
      </c>
      <c r="AF52" s="55">
        <f t="shared" ref="AF52:AF68" si="12">IFERROR(POWER(AE10/C10,1/29)*100-100,"--")</f>
        <v>8.4968525122024658</v>
      </c>
      <c r="AG52" s="28"/>
      <c r="AH52" s="28"/>
      <c r="AI52" s="28"/>
      <c r="AJ52" s="28"/>
      <c r="AK52" s="28"/>
      <c r="AL52" s="28"/>
    </row>
    <row r="53" spans="1:38" ht="12.75" customHeight="1">
      <c r="A53" s="28">
        <v>3</v>
      </c>
      <c r="B53" s="33" t="s">
        <v>109</v>
      </c>
      <c r="C53" s="55" t="str">
        <f t="shared" si="9"/>
        <v>--</v>
      </c>
      <c r="D53" s="55">
        <f t="shared" si="9"/>
        <v>5.5625780951586137</v>
      </c>
      <c r="E53" s="55">
        <f t="shared" si="10"/>
        <v>-25.29899796221649</v>
      </c>
      <c r="F53" s="55">
        <f t="shared" si="10"/>
        <v>20.099007483772553</v>
      </c>
      <c r="G53" s="55">
        <f t="shared" si="10"/>
        <v>17.793766392503258</v>
      </c>
      <c r="H53" s="55">
        <f t="shared" si="10"/>
        <v>-5.7107346893896107</v>
      </c>
      <c r="I53" s="55">
        <f t="shared" si="10"/>
        <v>22.930787964668525</v>
      </c>
      <c r="J53" s="55">
        <f t="shared" si="10"/>
        <v>27.465950185638505</v>
      </c>
      <c r="K53" s="55">
        <f t="shared" si="10"/>
        <v>-2.3887885002527725</v>
      </c>
      <c r="L53" s="55">
        <f t="shared" si="10"/>
        <v>19.076121838577279</v>
      </c>
      <c r="M53" s="55">
        <f t="shared" si="10"/>
        <v>10.850587581822268</v>
      </c>
      <c r="N53" s="55">
        <f t="shared" si="10"/>
        <v>18.834140851975988</v>
      </c>
      <c r="O53" s="55">
        <f t="shared" si="10"/>
        <v>12.390931989507763</v>
      </c>
      <c r="P53" s="55">
        <f t="shared" si="10"/>
        <v>-46.233141070194094</v>
      </c>
      <c r="Q53" s="55">
        <f t="shared" si="10"/>
        <v>-5.1016720895310215</v>
      </c>
      <c r="R53" s="55">
        <f t="shared" si="10"/>
        <v>161.43049414024722</v>
      </c>
      <c r="S53" s="55">
        <f t="shared" si="10"/>
        <v>12.312837119353844</v>
      </c>
      <c r="T53" s="55">
        <f t="shared" si="10"/>
        <v>0.1205154188979094</v>
      </c>
      <c r="U53" s="55">
        <f t="shared" si="10"/>
        <v>27.32425259988058</v>
      </c>
      <c r="V53" s="55">
        <f t="shared" si="10"/>
        <v>16.913969128505286</v>
      </c>
      <c r="W53" s="55">
        <f t="shared" si="10"/>
        <v>-1.4879261947697557</v>
      </c>
      <c r="X53" s="55">
        <f t="shared" si="10"/>
        <v>7.9635827655184102</v>
      </c>
      <c r="Y53" s="55">
        <f t="shared" si="10"/>
        <v>16.336263885944561</v>
      </c>
      <c r="Z53" s="55">
        <f t="shared" si="10"/>
        <v>8.0917213262871712</v>
      </c>
      <c r="AA53" s="55">
        <f t="shared" si="10"/>
        <v>-22.652208102738442</v>
      </c>
      <c r="AB53" s="55">
        <f t="shared" si="10"/>
        <v>18.310394209372987</v>
      </c>
      <c r="AC53" s="55">
        <f t="shared" si="10"/>
        <v>8.6948572425297215</v>
      </c>
      <c r="AD53" s="55">
        <f t="shared" si="10"/>
        <v>-9.0806957623185838</v>
      </c>
      <c r="AE53" s="55">
        <f t="shared" si="11"/>
        <v>-7.6068251424871391</v>
      </c>
      <c r="AF53" s="55">
        <f t="shared" si="12"/>
        <v>6.980717875901064</v>
      </c>
      <c r="AG53" s="28"/>
      <c r="AH53" s="28"/>
      <c r="AI53" s="28"/>
      <c r="AJ53" s="28"/>
      <c r="AK53" s="28"/>
      <c r="AL53" s="28"/>
    </row>
    <row r="54" spans="1:38" ht="12.75" customHeight="1">
      <c r="A54" s="28">
        <v>4</v>
      </c>
      <c r="B54" s="33" t="s">
        <v>108</v>
      </c>
      <c r="C54" s="55" t="str">
        <f t="shared" si="9"/>
        <v>--</v>
      </c>
      <c r="D54" s="55">
        <f t="shared" si="9"/>
        <v>41.736302580207393</v>
      </c>
      <c r="E54" s="55">
        <f t="shared" si="10"/>
        <v>20.043476710528012</v>
      </c>
      <c r="F54" s="55">
        <f t="shared" si="10"/>
        <v>-9.555314501060991</v>
      </c>
      <c r="G54" s="55">
        <f t="shared" si="10"/>
        <v>130.39714715894033</v>
      </c>
      <c r="H54" s="55">
        <f t="shared" si="10"/>
        <v>15.527532681020844</v>
      </c>
      <c r="I54" s="55">
        <f t="shared" si="10"/>
        <v>66.968190935961189</v>
      </c>
      <c r="J54" s="55">
        <f t="shared" si="10"/>
        <v>293.74963139712588</v>
      </c>
      <c r="K54" s="55">
        <f t="shared" si="10"/>
        <v>23.944619855108002</v>
      </c>
      <c r="L54" s="55">
        <f t="shared" si="10"/>
        <v>1.977854296118295</v>
      </c>
      <c r="M54" s="55">
        <f t="shared" si="10"/>
        <v>13.674363559329421</v>
      </c>
      <c r="N54" s="55">
        <f t="shared" si="10"/>
        <v>1.089190558918645</v>
      </c>
      <c r="O54" s="55">
        <f t="shared" si="10"/>
        <v>-31.046943122073728</v>
      </c>
      <c r="P54" s="55">
        <f t="shared" si="10"/>
        <v>-30.195015828243029</v>
      </c>
      <c r="Q54" s="55">
        <f t="shared" si="10"/>
        <v>22.163777276508839</v>
      </c>
      <c r="R54" s="55">
        <f t="shared" si="10"/>
        <v>132.73263168426911</v>
      </c>
      <c r="S54" s="55">
        <f t="shared" si="10"/>
        <v>15.715349999084864</v>
      </c>
      <c r="T54" s="55">
        <f t="shared" si="10"/>
        <v>-1.4989116380656498</v>
      </c>
      <c r="U54" s="55">
        <f t="shared" si="10"/>
        <v>12.890141604084789</v>
      </c>
      <c r="V54" s="55">
        <f t="shared" si="10"/>
        <v>7.7532924902554754</v>
      </c>
      <c r="W54" s="55">
        <f t="shared" si="10"/>
        <v>10.397561651924519</v>
      </c>
      <c r="X54" s="55">
        <f t="shared" si="10"/>
        <v>4.6920041639273933</v>
      </c>
      <c r="Y54" s="55">
        <f t="shared" si="10"/>
        <v>-27.478597024718326</v>
      </c>
      <c r="Z54" s="55">
        <f t="shared" si="10"/>
        <v>-6.3486734232874227</v>
      </c>
      <c r="AA54" s="55">
        <f t="shared" si="10"/>
        <v>-10.682132257960674</v>
      </c>
      <c r="AB54" s="55">
        <f t="shared" si="10"/>
        <v>-17.616749546288546</v>
      </c>
      <c r="AC54" s="55">
        <f t="shared" si="10"/>
        <v>-9.8733232381630955</v>
      </c>
      <c r="AD54" s="55">
        <f t="shared" si="10"/>
        <v>9.3035133154549357</v>
      </c>
      <c r="AE54" s="55">
        <f t="shared" si="11"/>
        <v>-8.4823423290116011</v>
      </c>
      <c r="AF54" s="55">
        <f t="shared" si="12"/>
        <v>13.429919080336077</v>
      </c>
      <c r="AG54" s="28"/>
      <c r="AH54" s="28"/>
      <c r="AI54" s="28"/>
      <c r="AJ54" s="28"/>
      <c r="AK54" s="28"/>
      <c r="AL54" s="28"/>
    </row>
    <row r="55" spans="1:38" ht="12.75" customHeight="1">
      <c r="A55" s="28">
        <v>5</v>
      </c>
      <c r="B55" s="33" t="s">
        <v>110</v>
      </c>
      <c r="C55" s="55" t="str">
        <f t="shared" si="9"/>
        <v>--</v>
      </c>
      <c r="D55" s="55">
        <f t="shared" si="9"/>
        <v>118.97231925005278</v>
      </c>
      <c r="E55" s="55">
        <f t="shared" si="10"/>
        <v>23.675472674500057</v>
      </c>
      <c r="F55" s="55">
        <f t="shared" si="10"/>
        <v>34.14982480461731</v>
      </c>
      <c r="G55" s="55">
        <f t="shared" si="10"/>
        <v>129.62903100619818</v>
      </c>
      <c r="H55" s="55">
        <f t="shared" si="10"/>
        <v>27.70669303923124</v>
      </c>
      <c r="I55" s="55">
        <f t="shared" si="10"/>
        <v>61.60210096902324</v>
      </c>
      <c r="J55" s="55">
        <f t="shared" si="10"/>
        <v>110.37542076913985</v>
      </c>
      <c r="K55" s="55">
        <f t="shared" si="10"/>
        <v>86.082051316845394</v>
      </c>
      <c r="L55" s="55">
        <f t="shared" si="10"/>
        <v>5.867180685538969</v>
      </c>
      <c r="M55" s="55">
        <f t="shared" si="10"/>
        <v>57.519778291059112</v>
      </c>
      <c r="N55" s="55">
        <f t="shared" si="10"/>
        <v>87.4481618122675</v>
      </c>
      <c r="O55" s="55">
        <f t="shared" si="10"/>
        <v>-33.780495645470239</v>
      </c>
      <c r="P55" s="55">
        <f t="shared" si="10"/>
        <v>-36.655629469118423</v>
      </c>
      <c r="Q55" s="55">
        <f t="shared" si="10"/>
        <v>-63.53711508687222</v>
      </c>
      <c r="R55" s="55">
        <f t="shared" si="10"/>
        <v>362.03355879463925</v>
      </c>
      <c r="S55" s="55">
        <f t="shared" si="10"/>
        <v>14.150737323329082</v>
      </c>
      <c r="T55" s="55">
        <f t="shared" si="10"/>
        <v>-97.470155814876193</v>
      </c>
      <c r="U55" s="55">
        <f t="shared" si="10"/>
        <v>4987.4245998496299</v>
      </c>
      <c r="V55" s="55">
        <f t="shared" si="10"/>
        <v>35.623852074165598</v>
      </c>
      <c r="W55" s="55">
        <f t="shared" si="10"/>
        <v>114.00877943842303</v>
      </c>
      <c r="X55" s="55">
        <f t="shared" si="10"/>
        <v>-23.777247400882928</v>
      </c>
      <c r="Y55" s="55">
        <f t="shared" si="10"/>
        <v>-100</v>
      </c>
      <c r="Z55" s="55" t="str">
        <f t="shared" si="10"/>
        <v>--</v>
      </c>
      <c r="AA55" s="55">
        <f t="shared" si="10"/>
        <v>91.071784370973148</v>
      </c>
      <c r="AB55" s="55">
        <f t="shared" si="10"/>
        <v>-59.833697957651808</v>
      </c>
      <c r="AC55" s="55">
        <f t="shared" si="10"/>
        <v>30.778952769718188</v>
      </c>
      <c r="AD55" s="55">
        <f t="shared" si="10"/>
        <v>38.801486724121617</v>
      </c>
      <c r="AE55" s="55">
        <f t="shared" si="11"/>
        <v>-20.31573520541933</v>
      </c>
      <c r="AF55" s="55">
        <f>IFERROR(POWER(AE13/C13,1/29)*100-100,"--")</f>
        <v>22.140708264609216</v>
      </c>
      <c r="AG55" s="28"/>
      <c r="AH55" s="28"/>
      <c r="AI55" s="28"/>
      <c r="AJ55" s="28"/>
      <c r="AK55" s="28"/>
      <c r="AL55" s="28"/>
    </row>
    <row r="56" spans="1:38" ht="12.75" customHeight="1">
      <c r="B56" s="33" t="s">
        <v>258</v>
      </c>
      <c r="C56" s="55" t="str">
        <f t="shared" si="9"/>
        <v>--</v>
      </c>
      <c r="D56" s="55">
        <f t="shared" si="9"/>
        <v>7.0509024354445273</v>
      </c>
      <c r="E56" s="55">
        <f t="shared" si="10"/>
        <v>15.457955577399133</v>
      </c>
      <c r="F56" s="55">
        <f t="shared" si="10"/>
        <v>-9.0714771334351667</v>
      </c>
      <c r="G56" s="55">
        <f t="shared" si="10"/>
        <v>100.91214545063028</v>
      </c>
      <c r="H56" s="55">
        <f t="shared" si="10"/>
        <v>133.79716554581043</v>
      </c>
      <c r="I56" s="55">
        <f t="shared" si="10"/>
        <v>-1.82512974045666</v>
      </c>
      <c r="J56" s="55">
        <f t="shared" si="10"/>
        <v>29.727668190833953</v>
      </c>
      <c r="K56" s="55">
        <f t="shared" si="10"/>
        <v>46.14745150627985</v>
      </c>
      <c r="L56" s="55">
        <f t="shared" si="10"/>
        <v>20.693394696113018</v>
      </c>
      <c r="M56" s="55">
        <f t="shared" si="10"/>
        <v>-16.973130591578425</v>
      </c>
      <c r="N56" s="55">
        <f t="shared" si="10"/>
        <v>-17.204910316866417</v>
      </c>
      <c r="O56" s="55">
        <f t="shared" si="10"/>
        <v>-3.8885339903411449</v>
      </c>
      <c r="P56" s="55">
        <f t="shared" si="10"/>
        <v>-7.9940534889491488</v>
      </c>
      <c r="Q56" s="55">
        <f t="shared" si="10"/>
        <v>-15.270602825142547</v>
      </c>
      <c r="R56" s="55">
        <f t="shared" si="10"/>
        <v>33.413884540140884</v>
      </c>
      <c r="S56" s="55">
        <f t="shared" si="10"/>
        <v>75.473867117316814</v>
      </c>
      <c r="T56" s="55">
        <f t="shared" si="10"/>
        <v>24.846271473579762</v>
      </c>
      <c r="U56" s="55">
        <f t="shared" si="10"/>
        <v>-0.6195533238093418</v>
      </c>
      <c r="V56" s="55">
        <f t="shared" si="10"/>
        <v>-23.270109541725148</v>
      </c>
      <c r="W56" s="55">
        <f t="shared" si="10"/>
        <v>-25.931913067762764</v>
      </c>
      <c r="X56" s="55">
        <f t="shared" si="10"/>
        <v>0.49687984734671886</v>
      </c>
      <c r="Y56" s="55">
        <f t="shared" si="10"/>
        <v>9.8199577659541006</v>
      </c>
      <c r="Z56" s="55">
        <f t="shared" si="10"/>
        <v>-3.5838860176003919</v>
      </c>
      <c r="AA56" s="55">
        <f t="shared" si="10"/>
        <v>-17.122516782299343</v>
      </c>
      <c r="AB56" s="55">
        <f t="shared" si="10"/>
        <v>21.076412860059818</v>
      </c>
      <c r="AC56" s="55">
        <f t="shared" si="10"/>
        <v>33.241371943802761</v>
      </c>
      <c r="AD56" s="55">
        <f t="shared" si="10"/>
        <v>-12.938607773695182</v>
      </c>
      <c r="AE56" s="55">
        <f t="shared" si="11"/>
        <v>-31.399114875877686</v>
      </c>
      <c r="AF56" s="55">
        <f t="shared" si="12"/>
        <v>7.6882017528232325</v>
      </c>
      <c r="AG56" s="28"/>
      <c r="AH56" s="28"/>
      <c r="AI56" s="28"/>
      <c r="AJ56" s="28"/>
      <c r="AK56" s="28"/>
      <c r="AL56" s="28"/>
    </row>
    <row r="57" spans="1:38" ht="12.75" customHeight="1">
      <c r="B57" s="33" t="s">
        <v>125</v>
      </c>
      <c r="C57" s="55" t="str">
        <f t="shared" si="9"/>
        <v>--</v>
      </c>
      <c r="D57" s="55">
        <f t="shared" si="9"/>
        <v>124.70430920953982</v>
      </c>
      <c r="E57" s="55">
        <f t="shared" si="10"/>
        <v>-67.168837050847657</v>
      </c>
      <c r="F57" s="55">
        <f t="shared" si="10"/>
        <v>-28.836855676122809</v>
      </c>
      <c r="G57" s="55">
        <f t="shared" si="10"/>
        <v>6.2107922765783741</v>
      </c>
      <c r="H57" s="55">
        <f t="shared" si="10"/>
        <v>38.094827182594315</v>
      </c>
      <c r="I57" s="55">
        <f t="shared" si="10"/>
        <v>285.15404985122763</v>
      </c>
      <c r="J57" s="55">
        <f t="shared" si="10"/>
        <v>41.975228016138232</v>
      </c>
      <c r="K57" s="55">
        <f t="shared" si="10"/>
        <v>72.768719289804494</v>
      </c>
      <c r="L57" s="55">
        <f t="shared" si="10"/>
        <v>-21.167370223999285</v>
      </c>
      <c r="M57" s="55">
        <f t="shared" si="10"/>
        <v>-15.670469787833227</v>
      </c>
      <c r="N57" s="55">
        <f t="shared" si="10"/>
        <v>43.304340490361</v>
      </c>
      <c r="O57" s="55">
        <f t="shared" si="10"/>
        <v>-5.2415867468169353</v>
      </c>
      <c r="P57" s="55">
        <f t="shared" si="10"/>
        <v>4.7168596844612551</v>
      </c>
      <c r="Q57" s="55">
        <f t="shared" si="10"/>
        <v>-23.182075753869441</v>
      </c>
      <c r="R57" s="55">
        <f t="shared" si="10"/>
        <v>37.040875081458466</v>
      </c>
      <c r="S57" s="55">
        <f t="shared" si="10"/>
        <v>1.6328885945148244</v>
      </c>
      <c r="T57" s="55">
        <f t="shared" si="10"/>
        <v>-11.592384399966875</v>
      </c>
      <c r="U57" s="55">
        <f t="shared" si="10"/>
        <v>64.280657891413171</v>
      </c>
      <c r="V57" s="55">
        <f t="shared" si="10"/>
        <v>49.685626248483118</v>
      </c>
      <c r="W57" s="55">
        <f t="shared" si="10"/>
        <v>11.782713523025095</v>
      </c>
      <c r="X57" s="55">
        <f t="shared" si="10"/>
        <v>13.330980051360953</v>
      </c>
      <c r="Y57" s="55">
        <f t="shared" si="10"/>
        <v>-10.287213776861591</v>
      </c>
      <c r="Z57" s="55">
        <f t="shared" si="10"/>
        <v>60.923704755812821</v>
      </c>
      <c r="AA57" s="55">
        <f t="shared" si="10"/>
        <v>2.207735509861493</v>
      </c>
      <c r="AB57" s="55">
        <f t="shared" si="10"/>
        <v>16.177231037049111</v>
      </c>
      <c r="AC57" s="55">
        <f t="shared" si="10"/>
        <v>7.1892277841777883</v>
      </c>
      <c r="AD57" s="55">
        <f t="shared" si="10"/>
        <v>-2.1100350742638483</v>
      </c>
      <c r="AE57" s="55">
        <f t="shared" si="11"/>
        <v>-5.8921526823511101</v>
      </c>
      <c r="AF57" s="55">
        <f t="shared" si="12"/>
        <v>12.964443193913695</v>
      </c>
      <c r="AG57" s="28"/>
      <c r="AH57" s="28"/>
      <c r="AI57" s="28"/>
      <c r="AJ57" s="28"/>
      <c r="AK57" s="28"/>
      <c r="AL57" s="28"/>
    </row>
    <row r="58" spans="1:38" ht="12.75" customHeight="1">
      <c r="B58" s="33" t="s">
        <v>256</v>
      </c>
      <c r="C58" s="55" t="str">
        <f t="shared" si="9"/>
        <v>--</v>
      </c>
      <c r="D58" s="55">
        <f t="shared" si="9"/>
        <v>64.499723283464817</v>
      </c>
      <c r="E58" s="55">
        <f t="shared" si="10"/>
        <v>1963.0900652926234</v>
      </c>
      <c r="F58" s="55">
        <f t="shared" si="10"/>
        <v>69.389714204253067</v>
      </c>
      <c r="G58" s="55">
        <f t="shared" si="10"/>
        <v>-19.721638332311301</v>
      </c>
      <c r="H58" s="55">
        <f t="shared" si="10"/>
        <v>22.747081935964417</v>
      </c>
      <c r="I58" s="55">
        <f t="shared" si="10"/>
        <v>32.889644559046843</v>
      </c>
      <c r="J58" s="55">
        <f t="shared" si="10"/>
        <v>99.545551819409837</v>
      </c>
      <c r="K58" s="55">
        <f t="shared" si="10"/>
        <v>36.752284524307896</v>
      </c>
      <c r="L58" s="55">
        <f t="shared" si="10"/>
        <v>26.165692803133282</v>
      </c>
      <c r="M58" s="55">
        <f t="shared" si="10"/>
        <v>-3.511870547789016</v>
      </c>
      <c r="N58" s="55">
        <f t="shared" si="10"/>
        <v>105.33507597532693</v>
      </c>
      <c r="O58" s="55">
        <f t="shared" si="10"/>
        <v>-1.0558004034647155</v>
      </c>
      <c r="P58" s="55">
        <f t="shared" si="10"/>
        <v>-1.7251573424275222</v>
      </c>
      <c r="Q58" s="55">
        <f t="shared" si="10"/>
        <v>-14.445538229335838</v>
      </c>
      <c r="R58" s="55">
        <f t="shared" si="10"/>
        <v>38.538939525994465</v>
      </c>
      <c r="S58" s="55">
        <f t="shared" si="10"/>
        <v>8.1152176714298463</v>
      </c>
      <c r="T58" s="55">
        <f t="shared" si="10"/>
        <v>-20.527177317888444</v>
      </c>
      <c r="U58" s="55">
        <f t="shared" si="10"/>
        <v>107.81093811439555</v>
      </c>
      <c r="V58" s="55">
        <f t="shared" si="10"/>
        <v>65.596280640586457</v>
      </c>
      <c r="W58" s="55">
        <f t="shared" si="10"/>
        <v>14.701572842030842</v>
      </c>
      <c r="X58" s="55">
        <f t="shared" si="10"/>
        <v>24.444829161863296</v>
      </c>
      <c r="Y58" s="55">
        <f t="shared" si="10"/>
        <v>-14.269308049852825</v>
      </c>
      <c r="Z58" s="55">
        <f t="shared" si="10"/>
        <v>71.946671776569588</v>
      </c>
      <c r="AA58" s="55">
        <f t="shared" si="10"/>
        <v>4.2943875813076886</v>
      </c>
      <c r="AB58" s="55">
        <f t="shared" si="10"/>
        <v>18.918774809573605</v>
      </c>
      <c r="AC58" s="55">
        <f t="shared" si="10"/>
        <v>5.1461306736572539</v>
      </c>
      <c r="AD58" s="55">
        <f t="shared" si="10"/>
        <v>-2.488853853154481</v>
      </c>
      <c r="AE58" s="55">
        <f t="shared" si="11"/>
        <v>-6.9289293683435744</v>
      </c>
      <c r="AF58" s="55">
        <f t="shared" si="12"/>
        <v>33.503085471477561</v>
      </c>
      <c r="AG58" s="28"/>
      <c r="AH58" s="28"/>
      <c r="AI58" s="28"/>
      <c r="AJ58" s="28"/>
      <c r="AK58" s="28"/>
      <c r="AL58" s="28"/>
    </row>
    <row r="59" spans="1:38" ht="12.75" customHeight="1">
      <c r="B59" s="33" t="s">
        <v>124</v>
      </c>
      <c r="C59" s="55" t="str">
        <f t="shared" si="9"/>
        <v>--</v>
      </c>
      <c r="D59" s="55">
        <f t="shared" si="9"/>
        <v>179.33579335793354</v>
      </c>
      <c r="E59" s="55">
        <f t="shared" si="10"/>
        <v>-99.867899603698817</v>
      </c>
      <c r="F59" s="55">
        <f t="shared" si="10"/>
        <v>576600.00000000012</v>
      </c>
      <c r="G59" s="55">
        <f t="shared" si="10"/>
        <v>9.8838217444078253</v>
      </c>
      <c r="H59" s="55">
        <f t="shared" si="10"/>
        <v>-100</v>
      </c>
      <c r="I59" s="55" t="str">
        <f t="shared" si="10"/>
        <v>--</v>
      </c>
      <c r="J59" s="55">
        <f t="shared" si="10"/>
        <v>-93.935472600280164</v>
      </c>
      <c r="K59" s="55">
        <f t="shared" si="10"/>
        <v>255.49450549450546</v>
      </c>
      <c r="L59" s="55">
        <f t="shared" si="10"/>
        <v>-58.253927762188439</v>
      </c>
      <c r="M59" s="55">
        <f t="shared" si="10"/>
        <v>7435.3342918763492</v>
      </c>
      <c r="N59" s="55">
        <f t="shared" si="10"/>
        <v>-6.2552651538641584</v>
      </c>
      <c r="O59" s="55">
        <f t="shared" si="10"/>
        <v>-67.799749541903893</v>
      </c>
      <c r="P59" s="55">
        <f t="shared" si="10"/>
        <v>-31.638956445885668</v>
      </c>
      <c r="Q59" s="55">
        <f t="shared" si="10"/>
        <v>-62.759484775352071</v>
      </c>
      <c r="R59" s="55">
        <f t="shared" si="10"/>
        <v>42.544289811170842</v>
      </c>
      <c r="S59" s="55">
        <f t="shared" si="10"/>
        <v>56.59043007193992</v>
      </c>
      <c r="T59" s="55">
        <f t="shared" si="10"/>
        <v>95.585503409457431</v>
      </c>
      <c r="U59" s="55">
        <f t="shared" si="10"/>
        <v>471.39777791048516</v>
      </c>
      <c r="V59" s="55">
        <f t="shared" si="10"/>
        <v>178.42659677921858</v>
      </c>
      <c r="W59" s="55">
        <f t="shared" si="10"/>
        <v>-8.2487561886696739</v>
      </c>
      <c r="X59" s="55">
        <f t="shared" si="10"/>
        <v>-55.968526529647313</v>
      </c>
      <c r="Y59" s="55">
        <f t="shared" si="10"/>
        <v>-15.583845284262736</v>
      </c>
      <c r="Z59" s="55">
        <f t="shared" si="10"/>
        <v>-18.281879159454434</v>
      </c>
      <c r="AA59" s="55">
        <f t="shared" si="10"/>
        <v>-31.844066133353849</v>
      </c>
      <c r="AB59" s="55">
        <f t="shared" si="10"/>
        <v>11.607848230035785</v>
      </c>
      <c r="AC59" s="55">
        <f t="shared" si="10"/>
        <v>46.422694750812326</v>
      </c>
      <c r="AD59" s="55">
        <f t="shared" si="10"/>
        <v>843.30422003640547</v>
      </c>
      <c r="AE59" s="55">
        <f t="shared" si="11"/>
        <v>-33.733903548880576</v>
      </c>
      <c r="AF59" s="55">
        <f t="shared" si="12"/>
        <v>47.602186211287261</v>
      </c>
      <c r="AG59" s="28"/>
      <c r="AH59" s="28"/>
      <c r="AI59" s="28"/>
      <c r="AJ59" s="28"/>
      <c r="AK59" s="28"/>
      <c r="AL59" s="28"/>
    </row>
    <row r="60" spans="1:38" ht="12.75" customHeight="1">
      <c r="B60" s="33" t="s">
        <v>250</v>
      </c>
      <c r="C60" s="55" t="str">
        <f t="shared" si="9"/>
        <v>--</v>
      </c>
      <c r="D60" s="55" t="str">
        <f t="shared" si="9"/>
        <v>--</v>
      </c>
      <c r="E60" s="55" t="str">
        <f t="shared" si="10"/>
        <v>--</v>
      </c>
      <c r="F60" s="55">
        <f t="shared" si="10"/>
        <v>576600.00000000012</v>
      </c>
      <c r="G60" s="55">
        <f t="shared" si="10"/>
        <v>-20.305184671406266</v>
      </c>
      <c r="H60" s="55">
        <f t="shared" si="10"/>
        <v>-100</v>
      </c>
      <c r="I60" s="55" t="str">
        <f t="shared" si="10"/>
        <v>--</v>
      </c>
      <c r="J60" s="55">
        <f t="shared" si="10"/>
        <v>-94.497599111720035</v>
      </c>
      <c r="K60" s="55">
        <f t="shared" si="10"/>
        <v>245.79891432617421</v>
      </c>
      <c r="L60" s="55">
        <f t="shared" si="10"/>
        <v>-78.179708562263244</v>
      </c>
      <c r="M60" s="55">
        <f t="shared" si="10"/>
        <v>16084.618392242728</v>
      </c>
      <c r="N60" s="55">
        <f t="shared" si="10"/>
        <v>-5.7317790257377084</v>
      </c>
      <c r="O60" s="55">
        <f t="shared" si="10"/>
        <v>-71.796649921914195</v>
      </c>
      <c r="P60" s="55">
        <f t="shared" si="10"/>
        <v>-46.569646569646586</v>
      </c>
      <c r="Q60" s="55">
        <f t="shared" si="10"/>
        <v>-54.879799189137714</v>
      </c>
      <c r="R60" s="55">
        <f t="shared" si="10"/>
        <v>-1.858175595709227</v>
      </c>
      <c r="S60" s="55">
        <f t="shared" si="10"/>
        <v>-12.795717094752362</v>
      </c>
      <c r="T60" s="55">
        <f t="shared" si="10"/>
        <v>34.204152096747208</v>
      </c>
      <c r="U60" s="55">
        <f t="shared" si="10"/>
        <v>556.44106952994775</v>
      </c>
      <c r="V60" s="55">
        <f t="shared" si="10"/>
        <v>449.14381524365797</v>
      </c>
      <c r="W60" s="55">
        <f t="shared" si="10"/>
        <v>18.311522371059567</v>
      </c>
      <c r="X60" s="55">
        <f t="shared" si="10"/>
        <v>-64.249680452822901</v>
      </c>
      <c r="Y60" s="55">
        <f t="shared" si="10"/>
        <v>-16.23228481353749</v>
      </c>
      <c r="Z60" s="55">
        <f t="shared" ref="Z60:Z68" si="13">IFERROR((Z18/Y18)*100-100,"--")</f>
        <v>-6.5381223895813747</v>
      </c>
      <c r="AA60" s="55">
        <f t="shared" ref="AA60:AA68" si="14">IFERROR((AA18/Z18)*100-100,"--")</f>
        <v>-46.916807830161758</v>
      </c>
      <c r="AB60" s="55">
        <f t="shared" ref="AB60:AB68" si="15">IFERROR((AB18/AA18)*100-100,"--")</f>
        <v>10.6485451856271</v>
      </c>
      <c r="AC60" s="55">
        <f t="shared" ref="AC60:AC68" si="16">IFERROR((AC18/AB18)*100-100,"--")</f>
        <v>102.31481221461513</v>
      </c>
      <c r="AD60" s="55">
        <f t="shared" ref="AD60:AE68" si="17">IFERROR((AD18/AC18)*100-100,"--")</f>
        <v>1351.8568539459964</v>
      </c>
      <c r="AE60" s="55">
        <f t="shared" si="17"/>
        <v>-35.753587189793592</v>
      </c>
      <c r="AF60" s="55" t="str">
        <f t="shared" si="12"/>
        <v>--</v>
      </c>
      <c r="AG60" s="28"/>
      <c r="AH60" s="28"/>
      <c r="AI60" s="28"/>
      <c r="AJ60" s="28"/>
      <c r="AK60" s="28"/>
      <c r="AL60" s="28"/>
    </row>
    <row r="61" spans="1:38" ht="12.75" customHeight="1">
      <c r="B61" s="33" t="s">
        <v>251</v>
      </c>
      <c r="C61" s="55" t="str">
        <f t="shared" si="9"/>
        <v>--</v>
      </c>
      <c r="D61" s="55" t="str">
        <f t="shared" si="9"/>
        <v>--</v>
      </c>
      <c r="E61" s="55">
        <f t="shared" ref="E61:E68" si="18">IFERROR((E19/D19)*100-100,"--")</f>
        <v>-100</v>
      </c>
      <c r="F61" s="55" t="str">
        <f t="shared" ref="F61:F68" si="19">IFERROR((F19/E19)*100-100,"--")</f>
        <v>--</v>
      </c>
      <c r="G61" s="55" t="str">
        <f t="shared" ref="G61:G68" si="20">IFERROR((G19/F19)*100-100,"--")</f>
        <v>--</v>
      </c>
      <c r="H61" s="55" t="str">
        <f t="shared" ref="H61:H68" si="21">IFERROR((H19/G19)*100-100,"--")</f>
        <v>--</v>
      </c>
      <c r="I61" s="55" t="str">
        <f t="shared" ref="I61:I68" si="22">IFERROR((I19/H19)*100-100,"--")</f>
        <v>--</v>
      </c>
      <c r="J61" s="55" t="str">
        <f t="shared" ref="J61:J68" si="23">IFERROR((J19/I19)*100-100,"--")</f>
        <v>--</v>
      </c>
      <c r="K61" s="55" t="str">
        <f t="shared" ref="K61:K68" si="24">IFERROR((K19/J19)*100-100,"--")</f>
        <v>--</v>
      </c>
      <c r="L61" s="55">
        <f t="shared" ref="L61:L68" si="25">IFERROR((L19/K19)*100-100,"--")</f>
        <v>-69.811320754716974</v>
      </c>
      <c r="M61" s="55">
        <f t="shared" ref="M61:M68" si="26">IFERROR((M19/L19)*100-100,"--")</f>
        <v>10.000000000000014</v>
      </c>
      <c r="N61" s="55">
        <f t="shared" ref="N61:N68" si="27">IFERROR((N19/M19)*100-100,"--")</f>
        <v>-100</v>
      </c>
      <c r="O61" s="55" t="str">
        <f t="shared" ref="O61:O68" si="28">IFERROR((O19/N19)*100-100,"--")</f>
        <v>--</v>
      </c>
      <c r="P61" s="55">
        <f t="shared" ref="P61:P68" si="29">IFERROR((P19/O19)*100-100,"--")</f>
        <v>-95.821363280229832</v>
      </c>
      <c r="Q61" s="55">
        <f t="shared" ref="Q61:Q68" si="30">IFERROR((Q19/P19)*100-100,"--")</f>
        <v>235.93750000000006</v>
      </c>
      <c r="R61" s="55">
        <f t="shared" ref="R61:R68" si="31">IFERROR((R19/Q19)*100-100,"--")</f>
        <v>-100</v>
      </c>
      <c r="S61" s="55" t="str">
        <f t="shared" ref="S61:S68" si="32">IFERROR((S19/R19)*100-100,"--")</f>
        <v>--</v>
      </c>
      <c r="T61" s="55">
        <f t="shared" ref="T61:T68" si="33">IFERROR((T19/S19)*100-100,"--")</f>
        <v>180.69403714565004</v>
      </c>
      <c r="U61" s="55">
        <f t="shared" ref="U61:U68" si="34">IFERROR((U19/T19)*100-100,"--")</f>
        <v>-67.73463346682918</v>
      </c>
      <c r="V61" s="55">
        <f t="shared" ref="V61:V68" si="35">IFERROR((V19/U19)*100-100,"--")</f>
        <v>935.13221802482462</v>
      </c>
      <c r="W61" s="55">
        <f t="shared" ref="W61:W68" si="36">IFERROR((W19/V19)*100-100,"--")</f>
        <v>530.81174078515198</v>
      </c>
      <c r="X61" s="55">
        <f t="shared" ref="X61:X68" si="37">IFERROR((X19/W19)*100-100,"--")</f>
        <v>-98.889219478329863</v>
      </c>
      <c r="Y61" s="55">
        <f t="shared" ref="Y61:Y68" si="38">IFERROR((Y19/X19)*100-100,"--")</f>
        <v>242.85714285714289</v>
      </c>
      <c r="Z61" s="55">
        <f t="shared" si="13"/>
        <v>526.69270833333326</v>
      </c>
      <c r="AA61" s="55">
        <f t="shared" si="14"/>
        <v>-42.845764942170497</v>
      </c>
      <c r="AB61" s="55">
        <f t="shared" si="15"/>
        <v>13.080884580430151</v>
      </c>
      <c r="AC61" s="55">
        <f t="shared" si="16"/>
        <v>404.16845263609088</v>
      </c>
      <c r="AD61" s="55">
        <f t="shared" si="17"/>
        <v>-27.991030627643525</v>
      </c>
      <c r="AE61" s="55">
        <f t="shared" si="17"/>
        <v>-66.118154045956999</v>
      </c>
      <c r="AF61" s="55" t="str">
        <f t="shared" si="12"/>
        <v>--</v>
      </c>
      <c r="AG61" s="28"/>
      <c r="AH61" s="28"/>
      <c r="AI61" s="28"/>
      <c r="AJ61" s="28"/>
      <c r="AK61" s="28"/>
      <c r="AL61" s="28"/>
    </row>
    <row r="62" spans="1:38" ht="12.75" customHeight="1">
      <c r="B62" s="33" t="s">
        <v>252</v>
      </c>
      <c r="C62" s="55" t="str">
        <f t="shared" si="9"/>
        <v>--</v>
      </c>
      <c r="D62" s="55" t="str">
        <f t="shared" si="9"/>
        <v>--</v>
      </c>
      <c r="E62" s="55" t="str">
        <f t="shared" si="18"/>
        <v>--</v>
      </c>
      <c r="F62" s="55" t="str">
        <f t="shared" si="19"/>
        <v>--</v>
      </c>
      <c r="G62" s="55" t="str">
        <f t="shared" si="20"/>
        <v>--</v>
      </c>
      <c r="H62" s="55" t="str">
        <f t="shared" si="21"/>
        <v>--</v>
      </c>
      <c r="I62" s="55" t="str">
        <f t="shared" si="22"/>
        <v>--</v>
      </c>
      <c r="J62" s="55" t="str">
        <f t="shared" si="23"/>
        <v>--</v>
      </c>
      <c r="K62" s="55">
        <f t="shared" si="24"/>
        <v>733.07086614173238</v>
      </c>
      <c r="L62" s="55">
        <f t="shared" si="25"/>
        <v>-93.194706994328925</v>
      </c>
      <c r="M62" s="55">
        <f t="shared" si="26"/>
        <v>412.5</v>
      </c>
      <c r="N62" s="55">
        <f t="shared" si="27"/>
        <v>-69.241192411924118</v>
      </c>
      <c r="O62" s="55">
        <f t="shared" si="28"/>
        <v>-6.6079295154185047</v>
      </c>
      <c r="P62" s="55">
        <f t="shared" si="29"/>
        <v>2235.8490566037735</v>
      </c>
      <c r="Q62" s="55">
        <f t="shared" si="30"/>
        <v>41.457996768982213</v>
      </c>
      <c r="R62" s="55">
        <f t="shared" si="31"/>
        <v>-97.016416845110641</v>
      </c>
      <c r="S62" s="55">
        <f t="shared" si="32"/>
        <v>-7.1770334928229573</v>
      </c>
      <c r="T62" s="55">
        <f t="shared" si="33"/>
        <v>594.84536082474233</v>
      </c>
      <c r="U62" s="55">
        <f t="shared" si="34"/>
        <v>45.697329376854611</v>
      </c>
      <c r="V62" s="55">
        <f t="shared" si="35"/>
        <v>-28.309572301425661</v>
      </c>
      <c r="W62" s="55">
        <f t="shared" si="36"/>
        <v>9589.488636363636</v>
      </c>
      <c r="X62" s="55">
        <f t="shared" si="37"/>
        <v>-98.999472249098432</v>
      </c>
      <c r="Y62" s="55">
        <f t="shared" si="38"/>
        <v>165.05494505494505</v>
      </c>
      <c r="Z62" s="55">
        <f t="shared" si="13"/>
        <v>-83.001658374792697</v>
      </c>
      <c r="AA62" s="55">
        <f t="shared" si="14"/>
        <v>157.5609756097561</v>
      </c>
      <c r="AB62" s="55">
        <f t="shared" si="15"/>
        <v>-100</v>
      </c>
      <c r="AC62" s="55" t="str">
        <f t="shared" si="16"/>
        <v>--</v>
      </c>
      <c r="AD62" s="55">
        <f t="shared" si="17"/>
        <v>4014.2857142857147</v>
      </c>
      <c r="AE62" s="55">
        <f t="shared" si="17"/>
        <v>355.5555555555556</v>
      </c>
      <c r="AF62" s="55" t="str">
        <f t="shared" si="12"/>
        <v>--</v>
      </c>
      <c r="AG62" s="28"/>
      <c r="AH62" s="28"/>
      <c r="AI62" s="28"/>
      <c r="AJ62" s="28"/>
      <c r="AK62" s="28"/>
      <c r="AL62" s="28"/>
    </row>
    <row r="63" spans="1:38" ht="12.75" customHeight="1">
      <c r="B63" s="33" t="s">
        <v>253</v>
      </c>
      <c r="C63" s="55" t="str">
        <f t="shared" si="9"/>
        <v>--</v>
      </c>
      <c r="D63" s="55" t="str">
        <f t="shared" si="9"/>
        <v>--</v>
      </c>
      <c r="E63" s="55" t="str">
        <f t="shared" si="18"/>
        <v>--</v>
      </c>
      <c r="F63" s="55" t="str">
        <f t="shared" si="19"/>
        <v>--</v>
      </c>
      <c r="G63" s="55" t="str">
        <f t="shared" si="20"/>
        <v>--</v>
      </c>
      <c r="H63" s="55">
        <f t="shared" si="21"/>
        <v>-100</v>
      </c>
      <c r="I63" s="55" t="str">
        <f t="shared" si="22"/>
        <v>--</v>
      </c>
      <c r="J63" s="55">
        <f t="shared" si="23"/>
        <v>-100</v>
      </c>
      <c r="K63" s="55" t="str">
        <f t="shared" si="24"/>
        <v>--</v>
      </c>
      <c r="L63" s="55">
        <f t="shared" si="25"/>
        <v>1326.6666666666665</v>
      </c>
      <c r="M63" s="55">
        <f t="shared" si="26"/>
        <v>-30.504238209084988</v>
      </c>
      <c r="N63" s="55">
        <f t="shared" si="27"/>
        <v>-95.058639562157936</v>
      </c>
      <c r="O63" s="55">
        <f t="shared" si="28"/>
        <v>15475</v>
      </c>
      <c r="P63" s="55">
        <f t="shared" si="29"/>
        <v>-94.507995204908866</v>
      </c>
      <c r="Q63" s="55">
        <f t="shared" si="30"/>
        <v>241.47243803181652</v>
      </c>
      <c r="R63" s="55">
        <f t="shared" si="31"/>
        <v>690.96424702058505</v>
      </c>
      <c r="S63" s="55">
        <f t="shared" si="32"/>
        <v>63.367394460729258</v>
      </c>
      <c r="T63" s="55">
        <f t="shared" si="33"/>
        <v>127.79454673508403</v>
      </c>
      <c r="U63" s="55">
        <f t="shared" si="34"/>
        <v>738.4127264562768</v>
      </c>
      <c r="V63" s="55">
        <f t="shared" si="35"/>
        <v>104.89909344337863</v>
      </c>
      <c r="W63" s="55">
        <f t="shared" si="36"/>
        <v>-46.667726524191536</v>
      </c>
      <c r="X63" s="55">
        <f t="shared" si="37"/>
        <v>-65.999524340202811</v>
      </c>
      <c r="Y63" s="55">
        <f t="shared" si="38"/>
        <v>35.160238724565204</v>
      </c>
      <c r="Z63" s="55">
        <f t="shared" si="13"/>
        <v>-60.835140741828639</v>
      </c>
      <c r="AA63" s="55">
        <f t="shared" si="14"/>
        <v>66.876261138193968</v>
      </c>
      <c r="AB63" s="55">
        <f t="shared" si="15"/>
        <v>36.263792118712843</v>
      </c>
      <c r="AC63" s="55">
        <f t="shared" si="16"/>
        <v>-4.9626300879326521</v>
      </c>
      <c r="AD63" s="55">
        <f t="shared" si="17"/>
        <v>-13.306850599786387</v>
      </c>
      <c r="AE63" s="55">
        <f t="shared" si="17"/>
        <v>3.0211689128652779</v>
      </c>
      <c r="AF63" s="55" t="str">
        <f t="shared" si="12"/>
        <v>--</v>
      </c>
      <c r="AG63" s="28"/>
      <c r="AH63" s="28"/>
      <c r="AI63" s="28"/>
      <c r="AJ63" s="28"/>
      <c r="AK63" s="28"/>
      <c r="AL63" s="28"/>
    </row>
    <row r="64" spans="1:38" ht="12.75" customHeight="1">
      <c r="B64" s="33" t="s">
        <v>254</v>
      </c>
      <c r="C64" s="55" t="str">
        <f t="shared" si="9"/>
        <v>--</v>
      </c>
      <c r="D64" s="55" t="str">
        <f t="shared" si="9"/>
        <v>--</v>
      </c>
      <c r="E64" s="55" t="str">
        <f t="shared" si="18"/>
        <v>--</v>
      </c>
      <c r="F64" s="55" t="str">
        <f t="shared" si="19"/>
        <v>--</v>
      </c>
      <c r="G64" s="55" t="str">
        <f t="shared" si="20"/>
        <v>--</v>
      </c>
      <c r="H64" s="55">
        <f t="shared" si="21"/>
        <v>-100</v>
      </c>
      <c r="I64" s="55" t="str">
        <f t="shared" si="22"/>
        <v>--</v>
      </c>
      <c r="J64" s="55" t="str">
        <f t="shared" si="23"/>
        <v>--</v>
      </c>
      <c r="K64" s="55" t="str">
        <f t="shared" si="24"/>
        <v>--</v>
      </c>
      <c r="L64" s="55">
        <f t="shared" si="25"/>
        <v>3228.7037037037039</v>
      </c>
      <c r="M64" s="55">
        <f t="shared" si="26"/>
        <v>-52.044506258692635</v>
      </c>
      <c r="N64" s="55">
        <f t="shared" si="27"/>
        <v>216.64733178654296</v>
      </c>
      <c r="O64" s="55">
        <f t="shared" si="28"/>
        <v>102.19820479941384</v>
      </c>
      <c r="P64" s="55">
        <f t="shared" si="29"/>
        <v>-86.945098749773507</v>
      </c>
      <c r="Q64" s="55">
        <f t="shared" si="30"/>
        <v>426.57876474670365</v>
      </c>
      <c r="R64" s="55">
        <f t="shared" si="31"/>
        <v>136.32050606220346</v>
      </c>
      <c r="S64" s="55">
        <f t="shared" si="32"/>
        <v>27.944456836939537</v>
      </c>
      <c r="T64" s="55">
        <f t="shared" si="33"/>
        <v>1038.8528091356841</v>
      </c>
      <c r="U64" s="55">
        <f t="shared" si="34"/>
        <v>179.79042202635418</v>
      </c>
      <c r="V64" s="55">
        <f t="shared" si="35"/>
        <v>36.269451314263193</v>
      </c>
      <c r="W64" s="55">
        <f t="shared" si="36"/>
        <v>1.3808389027972083</v>
      </c>
      <c r="X64" s="55">
        <f t="shared" si="37"/>
        <v>33.101245393391025</v>
      </c>
      <c r="Y64" s="55">
        <f t="shared" si="38"/>
        <v>-47.414288179773145</v>
      </c>
      <c r="Z64" s="55">
        <f t="shared" si="13"/>
        <v>1.0942219141456917</v>
      </c>
      <c r="AA64" s="55">
        <f t="shared" si="14"/>
        <v>-49.862166435777965</v>
      </c>
      <c r="AB64" s="55">
        <f t="shared" si="15"/>
        <v>-49.309238068657535</v>
      </c>
      <c r="AC64" s="55">
        <f t="shared" si="16"/>
        <v>12.480660701995873</v>
      </c>
      <c r="AD64" s="55">
        <f t="shared" si="17"/>
        <v>-1.8767162849436687</v>
      </c>
      <c r="AE64" s="55">
        <f t="shared" si="17"/>
        <v>0.53078185564127978</v>
      </c>
      <c r="AF64" s="55" t="str">
        <f t="shared" si="12"/>
        <v>--</v>
      </c>
      <c r="AG64" s="28"/>
      <c r="AH64" s="28"/>
      <c r="AI64" s="28"/>
      <c r="AJ64" s="28"/>
      <c r="AK64" s="28"/>
      <c r="AL64" s="28"/>
    </row>
    <row r="65" spans="1:38" ht="12.75" customHeight="1">
      <c r="B65" s="33" t="s">
        <v>255</v>
      </c>
      <c r="C65" s="55" t="str">
        <f t="shared" si="9"/>
        <v>--</v>
      </c>
      <c r="D65" s="55">
        <f t="shared" si="9"/>
        <v>-100</v>
      </c>
      <c r="E65" s="55" t="str">
        <f t="shared" si="18"/>
        <v>--</v>
      </c>
      <c r="F65" s="55" t="str">
        <f t="shared" si="19"/>
        <v>--</v>
      </c>
      <c r="G65" s="55" t="str">
        <f t="shared" si="20"/>
        <v>--</v>
      </c>
      <c r="H65" s="55" t="str">
        <f t="shared" si="21"/>
        <v>--</v>
      </c>
      <c r="I65" s="55" t="str">
        <f t="shared" si="22"/>
        <v>--</v>
      </c>
      <c r="J65" s="55">
        <f t="shared" si="23"/>
        <v>316.17250673854454</v>
      </c>
      <c r="K65" s="55">
        <f t="shared" si="24"/>
        <v>131.6062176165803</v>
      </c>
      <c r="L65" s="55">
        <f t="shared" si="25"/>
        <v>-54.949664429530202</v>
      </c>
      <c r="M65" s="55">
        <f t="shared" si="26"/>
        <v>971.13594040968337</v>
      </c>
      <c r="N65" s="55">
        <f t="shared" si="27"/>
        <v>-52.839592025961977</v>
      </c>
      <c r="O65" s="55">
        <f t="shared" si="28"/>
        <v>77.070533300565216</v>
      </c>
      <c r="P65" s="55">
        <f t="shared" si="29"/>
        <v>796.34975711311586</v>
      </c>
      <c r="Q65" s="55">
        <f t="shared" si="30"/>
        <v>-97.256975627883932</v>
      </c>
      <c r="R65" s="55">
        <f t="shared" si="31"/>
        <v>134.1800733841377</v>
      </c>
      <c r="S65" s="55">
        <f t="shared" si="32"/>
        <v>1124.587200192841</v>
      </c>
      <c r="T65" s="55">
        <f t="shared" si="33"/>
        <v>-89.299633872682179</v>
      </c>
      <c r="U65" s="55">
        <f t="shared" si="34"/>
        <v>-47.240618101545252</v>
      </c>
      <c r="V65" s="55">
        <f t="shared" si="35"/>
        <v>116.33542538354254</v>
      </c>
      <c r="W65" s="55">
        <f t="shared" si="36"/>
        <v>-9.5414618422112909</v>
      </c>
      <c r="X65" s="55">
        <f t="shared" si="37"/>
        <v>-65.879732739420945</v>
      </c>
      <c r="Y65" s="55">
        <f t="shared" si="38"/>
        <v>181.54046997389042</v>
      </c>
      <c r="Z65" s="55">
        <f t="shared" si="13"/>
        <v>895.09412964852061</v>
      </c>
      <c r="AA65" s="55">
        <f t="shared" si="14"/>
        <v>-66.65734708902994</v>
      </c>
      <c r="AB65" s="55">
        <f t="shared" si="15"/>
        <v>136.6045224585628</v>
      </c>
      <c r="AC65" s="55">
        <f t="shared" si="16"/>
        <v>-46.614294152392198</v>
      </c>
      <c r="AD65" s="55">
        <f t="shared" si="17"/>
        <v>506.81330353388944</v>
      </c>
      <c r="AE65" s="55">
        <f t="shared" si="17"/>
        <v>66.604430668246891</v>
      </c>
      <c r="AF65" s="55">
        <f t="shared" si="12"/>
        <v>29.20216869805742</v>
      </c>
      <c r="AG65" s="28"/>
      <c r="AH65" s="28"/>
      <c r="AI65" s="28"/>
      <c r="AJ65" s="28"/>
      <c r="AK65" s="28"/>
      <c r="AL65" s="28"/>
    </row>
    <row r="66" spans="1:38" ht="12.75" customHeight="1">
      <c r="B66" s="33" t="s">
        <v>105</v>
      </c>
      <c r="C66" s="55" t="str">
        <f t="shared" si="9"/>
        <v>--</v>
      </c>
      <c r="D66" s="55">
        <f t="shared" si="9"/>
        <v>21.046791108793144</v>
      </c>
      <c r="E66" s="55">
        <f t="shared" si="18"/>
        <v>-14.348928365827888</v>
      </c>
      <c r="F66" s="55">
        <f t="shared" si="19"/>
        <v>8.0491754860660336</v>
      </c>
      <c r="G66" s="55">
        <f t="shared" si="20"/>
        <v>46.073501166406487</v>
      </c>
      <c r="H66" s="55">
        <f t="shared" si="21"/>
        <v>36.606003649024956</v>
      </c>
      <c r="I66" s="55">
        <f t="shared" si="22"/>
        <v>29.676023147503571</v>
      </c>
      <c r="J66" s="55">
        <f t="shared" si="23"/>
        <v>49.941027441786957</v>
      </c>
      <c r="K66" s="55">
        <f t="shared" si="24"/>
        <v>48.799067666398486</v>
      </c>
      <c r="L66" s="55">
        <f t="shared" si="25"/>
        <v>9.7584522250572263</v>
      </c>
      <c r="M66" s="55">
        <f t="shared" si="26"/>
        <v>-2.3136663142789757</v>
      </c>
      <c r="N66" s="55">
        <f t="shared" si="27"/>
        <v>22.28158006606067</v>
      </c>
      <c r="O66" s="55">
        <f t="shared" si="28"/>
        <v>-0.19098686525939002</v>
      </c>
      <c r="P66" s="55">
        <f t="shared" si="29"/>
        <v>-34.791489480434862</v>
      </c>
      <c r="Q66" s="55">
        <f t="shared" si="30"/>
        <v>41.519249114984689</v>
      </c>
      <c r="R66" s="55">
        <f t="shared" si="31"/>
        <v>86.666543351676552</v>
      </c>
      <c r="S66" s="55">
        <f t="shared" si="32"/>
        <v>16.050242285869558</v>
      </c>
      <c r="T66" s="55">
        <f t="shared" si="33"/>
        <v>-5.9211208124805665</v>
      </c>
      <c r="U66" s="55">
        <f t="shared" si="34"/>
        <v>10.337890619831299</v>
      </c>
      <c r="V66" s="55">
        <f t="shared" si="35"/>
        <v>9.9953201512300325</v>
      </c>
      <c r="W66" s="55">
        <f t="shared" si="36"/>
        <v>-4.7970775526595162</v>
      </c>
      <c r="X66" s="55">
        <f t="shared" si="37"/>
        <v>-0.25499003778743656</v>
      </c>
      <c r="Y66" s="55">
        <f t="shared" si="38"/>
        <v>-6.2563714089236697</v>
      </c>
      <c r="Z66" s="55">
        <f t="shared" si="13"/>
        <v>14.85434061710815</v>
      </c>
      <c r="AA66" s="55">
        <f t="shared" si="14"/>
        <v>-5.9462707916083275</v>
      </c>
      <c r="AB66" s="55">
        <f t="shared" si="15"/>
        <v>-6.1074544612779249</v>
      </c>
      <c r="AC66" s="55">
        <f t="shared" si="16"/>
        <v>5.5394555567272192</v>
      </c>
      <c r="AD66" s="55">
        <f t="shared" si="17"/>
        <v>0.13376025616007325</v>
      </c>
      <c r="AE66" s="55">
        <f t="shared" si="17"/>
        <v>-15.97194343165873</v>
      </c>
      <c r="AF66" s="55">
        <f t="shared" si="12"/>
        <v>9.9094197627791516</v>
      </c>
      <c r="AG66" s="28"/>
      <c r="AH66" s="28"/>
      <c r="AI66" s="28"/>
      <c r="AJ66" s="28"/>
      <c r="AK66" s="28"/>
      <c r="AL66" s="28"/>
    </row>
    <row r="67" spans="1:38" ht="12.75" customHeight="1">
      <c r="A67" s="33"/>
      <c r="B67" s="33" t="s">
        <v>106</v>
      </c>
      <c r="C67" s="55" t="str">
        <f t="shared" si="9"/>
        <v>--</v>
      </c>
      <c r="D67" s="55">
        <f t="shared" si="9"/>
        <v>58.930414837102234</v>
      </c>
      <c r="E67" s="55">
        <f t="shared" si="18"/>
        <v>10.588784765538904</v>
      </c>
      <c r="F67" s="55">
        <f t="shared" si="19"/>
        <v>75.466929623758574</v>
      </c>
      <c r="G67" s="55">
        <f t="shared" si="20"/>
        <v>0.94744308133026323</v>
      </c>
      <c r="H67" s="55">
        <f t="shared" si="21"/>
        <v>-10.372713267239234</v>
      </c>
      <c r="I67" s="55">
        <f t="shared" si="22"/>
        <v>-24.76435637210588</v>
      </c>
      <c r="J67" s="55">
        <f t="shared" si="23"/>
        <v>14.70283074860204</v>
      </c>
      <c r="K67" s="55">
        <f t="shared" si="24"/>
        <v>57.068970989303978</v>
      </c>
      <c r="L67" s="55">
        <f t="shared" si="25"/>
        <v>18.158869576053235</v>
      </c>
      <c r="M67" s="55">
        <f t="shared" si="26"/>
        <v>-5.7629495504272654E-2</v>
      </c>
      <c r="N67" s="55">
        <f t="shared" si="27"/>
        <v>54.296692367360464</v>
      </c>
      <c r="O67" s="55">
        <f t="shared" si="28"/>
        <v>-4.8382849728068322</v>
      </c>
      <c r="P67" s="55">
        <f t="shared" si="29"/>
        <v>271.76459813759567</v>
      </c>
      <c r="Q67" s="55">
        <f t="shared" si="30"/>
        <v>-10.661894262273748</v>
      </c>
      <c r="R67" s="55">
        <f t="shared" si="31"/>
        <v>-46.73055641391575</v>
      </c>
      <c r="S67" s="55">
        <f t="shared" si="32"/>
        <v>17.408066793558646</v>
      </c>
      <c r="T67" s="55">
        <f t="shared" si="33"/>
        <v>-6.8639870933293139</v>
      </c>
      <c r="U67" s="55">
        <f t="shared" si="34"/>
        <v>15.843203131879363</v>
      </c>
      <c r="V67" s="55">
        <f t="shared" si="35"/>
        <v>14.426678964770389</v>
      </c>
      <c r="W67" s="55">
        <f t="shared" si="36"/>
        <v>-2.8111482826443108</v>
      </c>
      <c r="X67" s="55">
        <f t="shared" si="37"/>
        <v>10.451770049938048</v>
      </c>
      <c r="Y67" s="55">
        <f t="shared" si="38"/>
        <v>39.556503444262859</v>
      </c>
      <c r="Z67" s="55">
        <f t="shared" si="13"/>
        <v>-5.3207421399347794</v>
      </c>
      <c r="AA67" s="55">
        <f t="shared" si="14"/>
        <v>-21.92810209882775</v>
      </c>
      <c r="AB67" s="55">
        <f t="shared" si="15"/>
        <v>25.855320928847974</v>
      </c>
      <c r="AC67" s="55">
        <f t="shared" si="16"/>
        <v>16.419597720006436</v>
      </c>
      <c r="AD67" s="55">
        <f t="shared" si="17"/>
        <v>0.37314287724960593</v>
      </c>
      <c r="AE67" s="55">
        <f t="shared" si="17"/>
        <v>-10.727457376460379</v>
      </c>
      <c r="AF67" s="55">
        <f t="shared" si="12"/>
        <v>11.653432029633734</v>
      </c>
      <c r="AG67" s="28"/>
      <c r="AH67" s="28"/>
      <c r="AI67" s="28"/>
      <c r="AJ67" s="28"/>
      <c r="AK67" s="28"/>
      <c r="AL67" s="28"/>
    </row>
    <row r="68" spans="1:38" ht="12.75" customHeight="1">
      <c r="A68" s="33"/>
      <c r="B68" s="33" t="s">
        <v>126</v>
      </c>
      <c r="C68" s="55" t="str">
        <f t="shared" si="9"/>
        <v>--</v>
      </c>
      <c r="D68" s="55">
        <f t="shared" si="9"/>
        <v>30.009549338553796</v>
      </c>
      <c r="E68" s="55">
        <f t="shared" si="18"/>
        <v>-7.1365491039860274</v>
      </c>
      <c r="F68" s="55">
        <f t="shared" si="19"/>
        <v>31.269189602132286</v>
      </c>
      <c r="G68" s="55">
        <f t="shared" si="20"/>
        <v>25.298164553711302</v>
      </c>
      <c r="H68" s="55">
        <f t="shared" si="21"/>
        <v>19.181017718520238</v>
      </c>
      <c r="I68" s="55">
        <f t="shared" si="22"/>
        <v>14.49064578561206</v>
      </c>
      <c r="J68" s="55">
        <f t="shared" si="23"/>
        <v>43.481931200544551</v>
      </c>
      <c r="K68" s="55">
        <f t="shared" si="24"/>
        <v>50.010880186946224</v>
      </c>
      <c r="L68" s="55">
        <f t="shared" si="25"/>
        <v>11.047305576903099</v>
      </c>
      <c r="M68" s="55">
        <f t="shared" si="26"/>
        <v>-1.9453617277738857</v>
      </c>
      <c r="N68" s="55">
        <f t="shared" si="27"/>
        <v>27.608761372006711</v>
      </c>
      <c r="O68" s="55">
        <f t="shared" si="28"/>
        <v>-1.1260029956432476</v>
      </c>
      <c r="P68" s="55">
        <f t="shared" si="29"/>
        <v>24.570532523911723</v>
      </c>
      <c r="Q68" s="55">
        <f t="shared" si="30"/>
        <v>11.363852712275403</v>
      </c>
      <c r="R68" s="55">
        <f t="shared" si="31"/>
        <v>24.823574421827672</v>
      </c>
      <c r="S68" s="55">
        <f t="shared" si="32"/>
        <v>16.318881329127706</v>
      </c>
      <c r="T68" s="55">
        <f t="shared" si="33"/>
        <v>-6.1094091036371765</v>
      </c>
      <c r="U68" s="55">
        <f t="shared" si="34"/>
        <v>11.428453612400745</v>
      </c>
      <c r="V68" s="55">
        <f t="shared" si="35"/>
        <v>10.907919490730777</v>
      </c>
      <c r="W68" s="55">
        <f t="shared" si="36"/>
        <v>-4.3751171044267636</v>
      </c>
      <c r="X68" s="55">
        <f t="shared" si="37"/>
        <v>2.0571363709439794</v>
      </c>
      <c r="Y68" s="55">
        <f t="shared" si="38"/>
        <v>4.4506913969819379</v>
      </c>
      <c r="Z68" s="55">
        <f t="shared" si="13"/>
        <v>8.5543936989656402</v>
      </c>
      <c r="AA68" s="55">
        <f t="shared" si="14"/>
        <v>-10.298938832100745</v>
      </c>
      <c r="AB68" s="55">
        <f t="shared" si="15"/>
        <v>1.4690807083788968</v>
      </c>
      <c r="AC68" s="55">
        <f t="shared" si="16"/>
        <v>8.7383402536027006</v>
      </c>
      <c r="AD68" s="55">
        <f t="shared" si="17"/>
        <v>0.20911316616307829</v>
      </c>
      <c r="AE68" s="55">
        <f t="shared" si="17"/>
        <v>-14.318380797092502</v>
      </c>
      <c r="AF68" s="55">
        <f t="shared" si="12"/>
        <v>10.39675076975189</v>
      </c>
      <c r="AG68" s="28"/>
      <c r="AH68" s="28"/>
      <c r="AI68" s="28"/>
      <c r="AJ68" s="28"/>
      <c r="AK68" s="28"/>
      <c r="AL68" s="28"/>
    </row>
    <row r="69" spans="1:38" ht="12.75" customHeight="1">
      <c r="A69" s="33"/>
      <c r="B69" s="33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28"/>
      <c r="AH69" s="28"/>
      <c r="AI69" s="28"/>
      <c r="AJ69" s="28"/>
      <c r="AK69" s="28"/>
      <c r="AL69" s="28"/>
    </row>
    <row r="70" spans="1:38" ht="12.75" customHeight="1">
      <c r="A70" s="33"/>
      <c r="B70" s="33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28"/>
      <c r="AH70" s="28"/>
      <c r="AI70" s="28"/>
      <c r="AJ70" s="28"/>
      <c r="AK70" s="28"/>
      <c r="AL70" s="28"/>
    </row>
    <row r="71" spans="1:38" ht="12.75" customHeight="1" thickBot="1">
      <c r="A71" s="33"/>
      <c r="B71" s="3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8"/>
      <c r="AH71" s="28"/>
      <c r="AI71" s="28"/>
      <c r="AJ71" s="28"/>
      <c r="AK71" s="28"/>
      <c r="AL71" s="28"/>
    </row>
    <row r="72" spans="1:38" ht="12.75" customHeight="1" thickTop="1">
      <c r="B72" s="33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28"/>
      <c r="AH72" s="28"/>
      <c r="AI72" s="28"/>
      <c r="AJ72" s="28"/>
      <c r="AK72" s="28"/>
      <c r="AL72" s="28"/>
    </row>
    <row r="73" spans="1:38" ht="12.75" customHeight="1">
      <c r="A73" s="38" t="s">
        <v>288</v>
      </c>
      <c r="B73" s="33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28"/>
      <c r="AH73" s="28"/>
      <c r="AI73" s="28"/>
      <c r="AJ73" s="28"/>
      <c r="AK73" s="28"/>
      <c r="AL73" s="28"/>
    </row>
    <row r="74" spans="1:38" ht="12.75" customHeight="1">
      <c r="A74" s="102" t="s">
        <v>159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37"/>
      <c r="Z74" s="37"/>
      <c r="AA74" s="37"/>
      <c r="AB74" s="37"/>
      <c r="AC74" s="37"/>
      <c r="AD74" s="37"/>
      <c r="AE74" s="37"/>
      <c r="AF74" s="37"/>
      <c r="AG74" s="28"/>
      <c r="AH74" s="28"/>
      <c r="AI74" s="28"/>
      <c r="AJ74" s="28"/>
      <c r="AK74" s="28"/>
      <c r="AL74" s="28"/>
    </row>
    <row r="75" spans="1:38" ht="12.75" customHeight="1">
      <c r="A75" s="27"/>
      <c r="B75" s="33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28"/>
      <c r="AH75" s="28"/>
      <c r="AI75" s="28"/>
      <c r="AJ75" s="28"/>
      <c r="AK75" s="28"/>
      <c r="AL75" s="28"/>
    </row>
    <row r="76" spans="1:38" ht="12.75" customHeight="1">
      <c r="A76" s="42"/>
      <c r="B76" s="50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28"/>
      <c r="AH76" s="28"/>
      <c r="AI76" s="28"/>
      <c r="AJ76" s="28"/>
      <c r="AK76" s="28"/>
      <c r="AL76" s="28"/>
    </row>
    <row r="77" spans="1:38" ht="12.75" customHeight="1">
      <c r="B77" s="33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28"/>
      <c r="AH77" s="28"/>
      <c r="AI77" s="28"/>
      <c r="AJ77" s="28"/>
      <c r="AK77" s="28"/>
      <c r="AL77" s="28"/>
    </row>
    <row r="78" spans="1:38" ht="12.75" customHeight="1">
      <c r="B78" s="33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28"/>
      <c r="AH78" s="28"/>
      <c r="AI78" s="28"/>
      <c r="AJ78" s="28"/>
      <c r="AK78" s="28"/>
      <c r="AL78" s="28"/>
    </row>
    <row r="79" spans="1:38" ht="12.75" customHeight="1">
      <c r="B79" s="33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28"/>
      <c r="AH79" s="28"/>
      <c r="AI79" s="28"/>
      <c r="AJ79" s="28"/>
      <c r="AK79" s="28"/>
      <c r="AL79" s="28"/>
    </row>
    <row r="80" spans="1:38" ht="12.75" customHeight="1">
      <c r="B80" s="33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28"/>
      <c r="AH80" s="28"/>
      <c r="AI80" s="28"/>
      <c r="AJ80" s="28"/>
      <c r="AK80" s="28"/>
      <c r="AL80" s="28"/>
    </row>
    <row r="81" spans="3:38">
      <c r="C81" s="37"/>
      <c r="D81" s="37"/>
      <c r="E81" s="37"/>
      <c r="F81" s="37"/>
      <c r="G81" s="37"/>
      <c r="H81" s="37"/>
      <c r="I81" s="37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3:38">
      <c r="C82" s="37"/>
      <c r="D82" s="37"/>
      <c r="E82" s="37"/>
      <c r="F82" s="37"/>
      <c r="G82" s="37"/>
      <c r="H82" s="37"/>
      <c r="I82" s="37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3:38">
      <c r="C83" s="37"/>
      <c r="D83" s="37"/>
      <c r="E83" s="37"/>
      <c r="F83" s="37"/>
      <c r="G83" s="37"/>
      <c r="H83" s="37"/>
      <c r="I83" s="37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3:38">
      <c r="C84" s="51"/>
      <c r="D84" s="51"/>
      <c r="E84" s="51"/>
      <c r="F84" s="51"/>
      <c r="G84" s="51"/>
      <c r="H84" s="51"/>
      <c r="I84" s="51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3:38">
      <c r="C85" s="51"/>
      <c r="D85" s="51"/>
      <c r="E85" s="51"/>
      <c r="F85" s="51"/>
      <c r="G85" s="51"/>
      <c r="H85" s="51"/>
      <c r="I85" s="51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3:38">
      <c r="C86" s="52"/>
      <c r="D86" s="52"/>
      <c r="E86" s="52"/>
      <c r="F86" s="52"/>
      <c r="G86" s="52"/>
      <c r="H86" s="52"/>
      <c r="I86" s="52"/>
    </row>
    <row r="87" spans="3:38">
      <c r="C87" s="52"/>
      <c r="D87" s="52"/>
      <c r="E87" s="52"/>
      <c r="F87" s="52"/>
      <c r="G87" s="52"/>
      <c r="H87" s="52"/>
      <c r="I87" s="52"/>
    </row>
    <row r="88" spans="3:38">
      <c r="C88" s="52"/>
      <c r="D88" s="52"/>
      <c r="E88" s="52"/>
      <c r="F88" s="52"/>
      <c r="G88" s="52"/>
      <c r="H88" s="52"/>
      <c r="I88" s="52"/>
    </row>
    <row r="89" spans="3:38">
      <c r="C89" s="52"/>
      <c r="D89" s="52"/>
      <c r="E89" s="52"/>
      <c r="F89" s="52"/>
      <c r="G89" s="52"/>
      <c r="H89" s="52"/>
      <c r="I89" s="52"/>
    </row>
    <row r="90" spans="3:38">
      <c r="C90" s="52"/>
      <c r="D90" s="52"/>
      <c r="E90" s="52"/>
      <c r="F90" s="52"/>
      <c r="G90" s="52"/>
      <c r="H90" s="52"/>
      <c r="I90" s="52"/>
    </row>
    <row r="91" spans="3:38">
      <c r="C91" s="52"/>
      <c r="D91" s="52"/>
      <c r="E91" s="52"/>
      <c r="F91" s="52"/>
      <c r="G91" s="52"/>
      <c r="H91" s="52"/>
      <c r="I91" s="52"/>
    </row>
    <row r="92" spans="3:38">
      <c r="C92" s="52"/>
      <c r="D92" s="52"/>
      <c r="E92" s="52"/>
      <c r="F92" s="52"/>
      <c r="G92" s="52"/>
      <c r="H92" s="52"/>
      <c r="I92" s="52"/>
    </row>
  </sheetData>
  <mergeCells count="10">
    <mergeCell ref="A74:X74"/>
    <mergeCell ref="C2:AF2"/>
    <mergeCell ref="C4:AF4"/>
    <mergeCell ref="C28:AF28"/>
    <mergeCell ref="C49:AF49"/>
    <mergeCell ref="C48:AF48"/>
    <mergeCell ref="C7:AF7"/>
    <mergeCell ref="C8:AF8"/>
    <mergeCell ref="C27:AF27"/>
    <mergeCell ref="M5:AK5"/>
  </mergeCells>
  <hyperlinks>
    <hyperlink ref="A1" location="ÍNDICE!A1" display="ÍNDICE!A1" xr:uid="{00000000-0004-0000-0900-000000000000}"/>
  </hyperlinks>
  <pageMargins left="0.75" right="0.75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96"/>
  <sheetViews>
    <sheetView zoomScaleNormal="100" workbookViewId="0">
      <selection activeCell="C4" sqref="C4:AF4"/>
    </sheetView>
  </sheetViews>
  <sheetFormatPr baseColWidth="10" defaultColWidth="12.44140625" defaultRowHeight="13.2"/>
  <cols>
    <col min="1" max="1" width="5.44140625" style="28" customWidth="1"/>
    <col min="2" max="2" width="18" style="27" customWidth="1"/>
    <col min="3" max="32" width="11.6640625" style="27" customWidth="1"/>
    <col min="33" max="16384" width="12.44140625" style="27"/>
  </cols>
  <sheetData>
    <row r="1" spans="1:38">
      <c r="A1" s="26" t="s">
        <v>0</v>
      </c>
    </row>
    <row r="2" spans="1:38" ht="12.75" customHeight="1">
      <c r="A2" s="27"/>
      <c r="C2" s="108" t="s">
        <v>149</v>
      </c>
      <c r="D2" s="108"/>
      <c r="E2" s="108"/>
      <c r="F2" s="108"/>
      <c r="G2" s="108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8" ht="12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38" ht="12.75" customHeight="1">
      <c r="A4" s="27"/>
      <c r="C4" s="108" t="s">
        <v>293</v>
      </c>
      <c r="D4" s="108"/>
      <c r="E4" s="108"/>
      <c r="F4" s="108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8" ht="12.75" customHeight="1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8" ht="12.75" customHeight="1" thickTop="1">
      <c r="A6" s="43"/>
      <c r="B6" s="31"/>
      <c r="C6" s="32">
        <v>1995</v>
      </c>
      <c r="D6" s="32">
        <v>1996</v>
      </c>
      <c r="E6" s="32">
        <v>1997</v>
      </c>
      <c r="F6" s="32">
        <v>1998</v>
      </c>
      <c r="G6" s="32">
        <v>1999</v>
      </c>
      <c r="H6" s="32">
        <v>2000</v>
      </c>
      <c r="I6" s="32">
        <v>2001</v>
      </c>
      <c r="J6" s="32">
        <v>2002</v>
      </c>
      <c r="K6" s="32">
        <v>2003</v>
      </c>
      <c r="L6" s="32">
        <v>2004</v>
      </c>
      <c r="M6" s="32">
        <v>2005</v>
      </c>
      <c r="N6" s="32">
        <v>2006</v>
      </c>
      <c r="O6" s="32">
        <v>2007</v>
      </c>
      <c r="P6" s="32">
        <v>2008</v>
      </c>
      <c r="Q6" s="32">
        <v>2009</v>
      </c>
      <c r="R6" s="32">
        <v>2010</v>
      </c>
      <c r="S6" s="32">
        <v>2011</v>
      </c>
      <c r="T6" s="32">
        <v>2012</v>
      </c>
      <c r="U6" s="32">
        <v>2013</v>
      </c>
      <c r="V6" s="32">
        <v>2014</v>
      </c>
      <c r="W6" s="32">
        <v>2015</v>
      </c>
      <c r="X6" s="32">
        <v>2016</v>
      </c>
      <c r="Y6" s="32">
        <v>2017</v>
      </c>
      <c r="Z6" s="32">
        <v>2018</v>
      </c>
      <c r="AA6" s="32">
        <v>2019</v>
      </c>
      <c r="AB6" s="32">
        <v>2020</v>
      </c>
      <c r="AC6" s="32">
        <v>2021</v>
      </c>
      <c r="AD6" s="32">
        <v>2022</v>
      </c>
      <c r="AE6" s="32">
        <v>2023</v>
      </c>
      <c r="AF6" s="32" t="s">
        <v>287</v>
      </c>
    </row>
    <row r="7" spans="1:38" ht="12.75" customHeight="1" thickBot="1">
      <c r="A7" s="43"/>
      <c r="B7" s="31"/>
      <c r="C7" s="111" t="s">
        <v>148</v>
      </c>
      <c r="D7" s="111"/>
      <c r="E7" s="111"/>
      <c r="F7" s="111"/>
      <c r="G7" s="111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</row>
    <row r="8" spans="1:38" ht="12.75" customHeight="1" thickTop="1">
      <c r="A8" s="43"/>
      <c r="B8" s="3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</row>
    <row r="9" spans="1:38" ht="12.75" customHeight="1">
      <c r="A9" s="28">
        <v>1</v>
      </c>
      <c r="B9" s="33" t="s">
        <v>111</v>
      </c>
      <c r="C9" s="34">
        <v>0.26990799999999998</v>
      </c>
      <c r="D9" s="34">
        <v>4.6688999999999994E-2</v>
      </c>
      <c r="E9" s="34">
        <v>6.6817000000000001E-2</v>
      </c>
      <c r="F9" s="34">
        <v>0.96191800000000005</v>
      </c>
      <c r="G9" s="34">
        <v>0.14730000000000001</v>
      </c>
      <c r="H9" s="34">
        <v>4.8000000000000001E-2</v>
      </c>
      <c r="I9" s="34">
        <v>0.14699999999999999</v>
      </c>
      <c r="J9" s="34">
        <v>0.226689</v>
      </c>
      <c r="K9" s="34">
        <v>1.113712</v>
      </c>
      <c r="L9" s="34">
        <v>6.1463599999999996</v>
      </c>
      <c r="M9" s="34">
        <v>163.32478399999999</v>
      </c>
      <c r="N9" s="34">
        <v>315.81659999999999</v>
      </c>
      <c r="O9" s="34">
        <v>1254.554142</v>
      </c>
      <c r="P9" s="34">
        <v>494.934642</v>
      </c>
      <c r="Q9" s="34">
        <v>282</v>
      </c>
      <c r="R9" s="34">
        <v>256.80919499999999</v>
      </c>
      <c r="S9" s="34">
        <v>734.75544100000002</v>
      </c>
      <c r="T9" s="34">
        <v>1009.21</v>
      </c>
      <c r="U9" s="35">
        <v>859.56013199999995</v>
      </c>
      <c r="V9" s="35">
        <v>642.27748799999995</v>
      </c>
      <c r="W9" s="35">
        <v>162.859891</v>
      </c>
      <c r="X9" s="35">
        <v>267.34916099999998</v>
      </c>
      <c r="Y9" s="35">
        <v>376.41782399999994</v>
      </c>
      <c r="Z9" s="35">
        <v>361.86031200000002</v>
      </c>
      <c r="AA9" s="35">
        <v>647.13151700000014</v>
      </c>
      <c r="AB9" s="35">
        <v>633.40387800000008</v>
      </c>
      <c r="AC9" s="35">
        <v>2364.6413516699399</v>
      </c>
      <c r="AD9" s="35">
        <v>3077.495191</v>
      </c>
      <c r="AE9" s="35">
        <v>13864.894329999999</v>
      </c>
      <c r="AF9" s="35">
        <f>SUM(C9:AE9)</f>
        <v>27778.47027266994</v>
      </c>
      <c r="AG9" s="28"/>
      <c r="AH9" s="28"/>
      <c r="AI9" s="28"/>
      <c r="AJ9" s="28"/>
      <c r="AK9" s="28"/>
      <c r="AL9" s="28"/>
    </row>
    <row r="10" spans="1:38" ht="12.75" customHeight="1">
      <c r="A10" s="28">
        <v>2</v>
      </c>
      <c r="B10" s="33" t="s">
        <v>246</v>
      </c>
      <c r="C10" s="34">
        <v>7.4765540000000001</v>
      </c>
      <c r="D10" s="34">
        <v>4.721902</v>
      </c>
      <c r="E10" s="34">
        <v>12.534596000000001</v>
      </c>
      <c r="F10" s="34">
        <v>3.4852920000000003</v>
      </c>
      <c r="G10" s="34">
        <v>1.0133449999999999</v>
      </c>
      <c r="H10" s="34">
        <v>1.3422339999999999</v>
      </c>
      <c r="I10" s="34">
        <v>4.2360759999999997</v>
      </c>
      <c r="J10" s="34">
        <v>9.0615280000000009</v>
      </c>
      <c r="K10" s="34">
        <v>2.3776659999999996</v>
      </c>
      <c r="L10" s="34">
        <v>12.568605999999999</v>
      </c>
      <c r="M10" s="34">
        <v>42.369721999999996</v>
      </c>
      <c r="N10" s="34">
        <v>39.995652999999997</v>
      </c>
      <c r="O10" s="34">
        <v>141.61627299999998</v>
      </c>
      <c r="P10" s="34">
        <v>211.32563299999998</v>
      </c>
      <c r="Q10" s="34">
        <v>64.857000999999997</v>
      </c>
      <c r="R10" s="34">
        <v>84.322773000000012</v>
      </c>
      <c r="S10" s="34">
        <v>226.80522000000002</v>
      </c>
      <c r="T10" s="34">
        <v>433.341185</v>
      </c>
      <c r="U10" s="35">
        <v>373.68687</v>
      </c>
      <c r="V10" s="35">
        <v>572.93324999999993</v>
      </c>
      <c r="W10" s="35">
        <v>496.083393</v>
      </c>
      <c r="X10" s="35">
        <v>348.50695400000001</v>
      </c>
      <c r="Y10" s="35">
        <v>242.809291</v>
      </c>
      <c r="Z10" s="35">
        <v>450.83569399999993</v>
      </c>
      <c r="AA10" s="35">
        <v>957.32526799999982</v>
      </c>
      <c r="AB10" s="35">
        <v>1456.3148190000004</v>
      </c>
      <c r="AC10" s="35">
        <v>1748.8071404715126</v>
      </c>
      <c r="AD10" s="35">
        <v>2935.3539790000004</v>
      </c>
      <c r="AE10" s="35">
        <v>2962.9324229999997</v>
      </c>
      <c r="AF10" s="35">
        <f t="shared" ref="AF10:AF27" si="0">SUM(C10:AE10)</f>
        <v>13849.040340471513</v>
      </c>
      <c r="AG10" s="28"/>
      <c r="AH10" s="28"/>
      <c r="AI10" s="28"/>
      <c r="AJ10" s="28"/>
      <c r="AK10" s="28"/>
      <c r="AL10" s="28"/>
    </row>
    <row r="11" spans="1:38" ht="12.75" customHeight="1">
      <c r="A11" s="28">
        <v>3</v>
      </c>
      <c r="B11" s="33" t="s">
        <v>247</v>
      </c>
      <c r="C11" s="34">
        <v>1.3918E-2</v>
      </c>
      <c r="D11" s="34">
        <v>1.8703000000000001E-2</v>
      </c>
      <c r="E11" s="34">
        <v>0</v>
      </c>
      <c r="F11" s="34">
        <v>5.3150000000000003E-3</v>
      </c>
      <c r="G11" s="34">
        <v>0.15699299999999999</v>
      </c>
      <c r="H11" s="34">
        <v>1.2336E-2</v>
      </c>
      <c r="I11" s="34">
        <v>4.0714E-2</v>
      </c>
      <c r="J11" s="34">
        <v>9.1332999999999998E-2</v>
      </c>
      <c r="K11" s="34">
        <v>0.23768500000000004</v>
      </c>
      <c r="L11" s="34">
        <v>1.429214</v>
      </c>
      <c r="M11" s="34">
        <v>1.5115300000000003</v>
      </c>
      <c r="N11" s="34">
        <v>2.6649899999999995</v>
      </c>
      <c r="O11" s="34">
        <v>14.70144</v>
      </c>
      <c r="P11" s="34">
        <v>29.786221000000001</v>
      </c>
      <c r="Q11" s="34">
        <v>64.57226</v>
      </c>
      <c r="R11" s="34">
        <v>120.338037</v>
      </c>
      <c r="S11" s="34">
        <v>188.50386800000001</v>
      </c>
      <c r="T11" s="34">
        <v>217.56915500000002</v>
      </c>
      <c r="U11" s="35">
        <v>148.29043100000001</v>
      </c>
      <c r="V11" s="35">
        <v>124.711567</v>
      </c>
      <c r="W11" s="35">
        <v>100.18663599999999</v>
      </c>
      <c r="X11" s="35">
        <v>93.141312999999997</v>
      </c>
      <c r="Y11" s="35">
        <v>136.664804</v>
      </c>
      <c r="Z11" s="35">
        <v>246.881564</v>
      </c>
      <c r="AA11" s="35">
        <v>369.81884600000001</v>
      </c>
      <c r="AB11" s="35">
        <v>499.92099299999995</v>
      </c>
      <c r="AC11" s="35">
        <v>1072.611510805501</v>
      </c>
      <c r="AD11" s="35">
        <v>1719.5055679999998</v>
      </c>
      <c r="AE11" s="35">
        <v>1632.25135</v>
      </c>
      <c r="AF11" s="35">
        <f>SUM(C11:AE11)</f>
        <v>6785.6382948054998</v>
      </c>
      <c r="AG11" s="28"/>
      <c r="AH11" s="28"/>
      <c r="AI11" s="28"/>
      <c r="AJ11" s="28"/>
      <c r="AK11" s="28"/>
      <c r="AL11" s="28"/>
    </row>
    <row r="12" spans="1:38" ht="12.75" customHeight="1">
      <c r="A12" s="28">
        <v>4</v>
      </c>
      <c r="B12" s="33" t="s">
        <v>248</v>
      </c>
      <c r="C12" s="34">
        <v>1.4712370000000001</v>
      </c>
      <c r="D12" s="34">
        <v>0.92742500000000005</v>
      </c>
      <c r="E12" s="34">
        <v>0.77385499999999996</v>
      </c>
      <c r="F12" s="34">
        <v>0.69775500000000001</v>
      </c>
      <c r="G12" s="34">
        <v>0.88540399999999997</v>
      </c>
      <c r="H12" s="34">
        <v>0.53922899999999996</v>
      </c>
      <c r="I12" s="34">
        <v>16.324634</v>
      </c>
      <c r="J12" s="34">
        <v>13.392151</v>
      </c>
      <c r="K12" s="34">
        <v>11.513946000000001</v>
      </c>
      <c r="L12" s="34">
        <v>5.7510239999999992</v>
      </c>
      <c r="M12" s="34">
        <v>6.6502839999999974</v>
      </c>
      <c r="N12" s="34">
        <v>8.8788290000000014</v>
      </c>
      <c r="O12" s="34">
        <v>27.879470000000001</v>
      </c>
      <c r="P12" s="34">
        <v>43.774438999999994</v>
      </c>
      <c r="Q12" s="34">
        <v>29.970446000000006</v>
      </c>
      <c r="R12" s="34">
        <v>57.248203999999994</v>
      </c>
      <c r="S12" s="34">
        <v>73.911544000000006</v>
      </c>
      <c r="T12" s="34">
        <v>154.40381299999999</v>
      </c>
      <c r="U12" s="35">
        <v>195.83217500000001</v>
      </c>
      <c r="V12" s="35">
        <v>254.90611699999999</v>
      </c>
      <c r="W12" s="35">
        <v>334.81400100000002</v>
      </c>
      <c r="X12" s="35">
        <v>415.56955399999998</v>
      </c>
      <c r="Y12" s="35">
        <v>579.80649700000004</v>
      </c>
      <c r="Z12" s="35">
        <v>556.64944000000014</v>
      </c>
      <c r="AA12" s="35">
        <v>733.56780400000002</v>
      </c>
      <c r="AB12" s="35">
        <v>500.57702000000018</v>
      </c>
      <c r="AC12" s="35">
        <v>807.44339096267197</v>
      </c>
      <c r="AD12" s="35">
        <v>1122.8307449999998</v>
      </c>
      <c r="AE12" s="35">
        <v>840.68203599999993</v>
      </c>
      <c r="AF12" s="35">
        <f t="shared" si="0"/>
        <v>6797.6724689626717</v>
      </c>
      <c r="AG12" s="28"/>
      <c r="AH12" s="28"/>
      <c r="AI12" s="28"/>
      <c r="AJ12" s="28"/>
      <c r="AK12" s="28"/>
      <c r="AL12" s="28"/>
    </row>
    <row r="13" spans="1:38" ht="12.75" customHeight="1">
      <c r="A13" s="28">
        <v>5</v>
      </c>
      <c r="B13" s="33" t="s">
        <v>101</v>
      </c>
      <c r="C13" s="34">
        <v>0.25475100000000001</v>
      </c>
      <c r="D13" s="34">
        <v>0.23629700000000001</v>
      </c>
      <c r="E13" s="34">
        <v>0.45154399999999995</v>
      </c>
      <c r="F13" s="34">
        <v>1.923632</v>
      </c>
      <c r="G13" s="34">
        <v>0.47653000000000001</v>
      </c>
      <c r="H13" s="34">
        <v>6.999999999999999E-6</v>
      </c>
      <c r="I13" s="34">
        <v>1.0993010000000001</v>
      </c>
      <c r="J13" s="34">
        <v>1.2738449999999999</v>
      </c>
      <c r="K13" s="34">
        <v>5.4763820000000001</v>
      </c>
      <c r="L13" s="34">
        <v>5.427473</v>
      </c>
      <c r="M13" s="34">
        <v>9.9825099999999996</v>
      </c>
      <c r="N13" s="34">
        <v>22.679463999999999</v>
      </c>
      <c r="O13" s="34">
        <v>12.694777999999999</v>
      </c>
      <c r="P13" s="34">
        <v>36.034582999999998</v>
      </c>
      <c r="Q13" s="34">
        <v>37.074646999999999</v>
      </c>
      <c r="R13" s="34">
        <v>47.985255000000002</v>
      </c>
      <c r="S13" s="34">
        <v>16.115206000000001</v>
      </c>
      <c r="T13" s="34">
        <v>21.473534000000001</v>
      </c>
      <c r="U13" s="35">
        <v>23.643981</v>
      </c>
      <c r="V13" s="35">
        <v>48.211047000000001</v>
      </c>
      <c r="W13" s="35">
        <v>117.68834000000001</v>
      </c>
      <c r="X13" s="35">
        <v>1179.53153</v>
      </c>
      <c r="Y13" s="35">
        <v>1350.5977690000002</v>
      </c>
      <c r="Z13" s="35">
        <v>1643.9481109999997</v>
      </c>
      <c r="AA13" s="35">
        <v>839.92316900000003</v>
      </c>
      <c r="AB13" s="35">
        <v>710.56111099999987</v>
      </c>
      <c r="AC13" s="35">
        <v>717.67204322200405</v>
      </c>
      <c r="AD13" s="35">
        <v>1046.3332359999999</v>
      </c>
      <c r="AE13" s="35">
        <v>1137.0100909999994</v>
      </c>
      <c r="AF13" s="35">
        <f t="shared" si="0"/>
        <v>9035.7801672220048</v>
      </c>
      <c r="AG13" s="28"/>
      <c r="AH13" s="28"/>
      <c r="AI13" s="28"/>
      <c r="AJ13" s="28"/>
      <c r="AK13" s="28"/>
      <c r="AL13" s="28"/>
    </row>
    <row r="14" spans="1:38" ht="12.75" customHeight="1">
      <c r="A14" s="28">
        <v>6</v>
      </c>
      <c r="B14" s="33" t="s">
        <v>112</v>
      </c>
      <c r="C14" s="34">
        <v>7.196123</v>
      </c>
      <c r="D14" s="34">
        <v>6.2246769999999998</v>
      </c>
      <c r="E14" s="34">
        <v>2.7236590000000001</v>
      </c>
      <c r="F14" s="34">
        <v>3.0253929999999998</v>
      </c>
      <c r="G14" s="34">
        <v>0.50997999999999988</v>
      </c>
      <c r="H14" s="34">
        <v>2.02556</v>
      </c>
      <c r="I14" s="34">
        <v>6.284268</v>
      </c>
      <c r="J14" s="34">
        <v>15.350015000000001</v>
      </c>
      <c r="K14" s="34">
        <v>22.432105999999997</v>
      </c>
      <c r="L14" s="34">
        <v>39.209473000000003</v>
      </c>
      <c r="M14" s="34">
        <v>141.207694</v>
      </c>
      <c r="N14" s="34">
        <v>77.206716999999998</v>
      </c>
      <c r="O14" s="34">
        <v>324.14272799999998</v>
      </c>
      <c r="P14" s="34">
        <v>229.765064</v>
      </c>
      <c r="Q14" s="34">
        <v>159</v>
      </c>
      <c r="R14" s="34">
        <v>313.39619699999997</v>
      </c>
      <c r="S14" s="34">
        <v>284.15937000000002</v>
      </c>
      <c r="T14" s="34">
        <v>824.86</v>
      </c>
      <c r="U14" s="35">
        <v>282.31842999999998</v>
      </c>
      <c r="V14" s="35">
        <v>762.867706</v>
      </c>
      <c r="W14" s="35">
        <v>1417.9074049999999</v>
      </c>
      <c r="X14" s="35">
        <v>747.51217099999997</v>
      </c>
      <c r="Y14" s="35">
        <v>699.97634600000004</v>
      </c>
      <c r="Z14" s="35">
        <v>412.2926609999999</v>
      </c>
      <c r="AA14" s="35">
        <v>410.52482000000009</v>
      </c>
      <c r="AB14" s="35">
        <v>432.65587999999997</v>
      </c>
      <c r="AC14" s="35">
        <v>1055.3792121807467</v>
      </c>
      <c r="AD14" s="35">
        <v>861.88776900000016</v>
      </c>
      <c r="AE14" s="35">
        <v>523.60823200000004</v>
      </c>
      <c r="AF14" s="35">
        <f t="shared" si="0"/>
        <v>10065.649656180749</v>
      </c>
      <c r="AG14" s="28"/>
      <c r="AH14" s="28"/>
      <c r="AI14" s="28"/>
      <c r="AJ14" s="28"/>
      <c r="AK14" s="28"/>
      <c r="AL14" s="28"/>
    </row>
    <row r="15" spans="1:38" ht="12.75" customHeight="1">
      <c r="B15" s="33" t="s">
        <v>258</v>
      </c>
      <c r="C15" s="34">
        <v>3.3377999999999998E-2</v>
      </c>
      <c r="D15" s="34">
        <v>0</v>
      </c>
      <c r="E15" s="34">
        <v>0</v>
      </c>
      <c r="F15" s="34">
        <v>0.13400000000000001</v>
      </c>
      <c r="G15" s="34">
        <v>3.5074000000000001E-2</v>
      </c>
      <c r="H15" s="34">
        <v>0.33803</v>
      </c>
      <c r="I15" s="34">
        <v>4.7369000000000001E-2</v>
      </c>
      <c r="J15" s="34">
        <v>0.72627599999999992</v>
      </c>
      <c r="K15" s="34">
        <v>4.0631769999999996</v>
      </c>
      <c r="L15" s="34">
        <v>0.69074999999999998</v>
      </c>
      <c r="M15" s="34">
        <v>0.19003200000000001</v>
      </c>
      <c r="N15" s="34">
        <v>0.43230499999999999</v>
      </c>
      <c r="O15" s="34">
        <v>1.149362</v>
      </c>
      <c r="P15" s="34">
        <v>4.3772999999999999E-2</v>
      </c>
      <c r="Q15" s="34">
        <v>10.871471</v>
      </c>
      <c r="R15" s="34">
        <v>25.390152</v>
      </c>
      <c r="S15" s="34">
        <v>23.426611999999999</v>
      </c>
      <c r="T15" s="34">
        <v>27.029549000000003</v>
      </c>
      <c r="U15" s="35">
        <v>63.685538000000001</v>
      </c>
      <c r="V15" s="35">
        <v>70.38479000000001</v>
      </c>
      <c r="W15" s="35">
        <v>24.860949999999999</v>
      </c>
      <c r="X15" s="35">
        <v>26.714480999999996</v>
      </c>
      <c r="Y15" s="35">
        <v>24.794774999999998</v>
      </c>
      <c r="Z15" s="35">
        <v>26.102799999999998</v>
      </c>
      <c r="AA15" s="28"/>
      <c r="AB15" s="35">
        <v>17.761928999999999</v>
      </c>
      <c r="AC15" s="35">
        <v>32.548791748526519</v>
      </c>
      <c r="AD15" s="35">
        <v>15.772485999999999</v>
      </c>
      <c r="AE15" s="35">
        <v>161.00326799999999</v>
      </c>
      <c r="AF15" s="35">
        <f t="shared" si="0"/>
        <v>558.23111874852657</v>
      </c>
      <c r="AG15" s="28"/>
      <c r="AH15" s="28"/>
      <c r="AI15" s="28"/>
      <c r="AJ15" s="28"/>
      <c r="AK15" s="28"/>
      <c r="AL15" s="28"/>
    </row>
    <row r="16" spans="1:38" ht="12.75" customHeight="1">
      <c r="B16" s="33" t="s">
        <v>125</v>
      </c>
      <c r="C16" s="34">
        <v>3.110913</v>
      </c>
      <c r="D16" s="34">
        <v>4.8944459999999994</v>
      </c>
      <c r="E16" s="34">
        <v>11.773347000000003</v>
      </c>
      <c r="F16" s="34">
        <v>14.028131</v>
      </c>
      <c r="G16" s="34">
        <v>4.2785639999999994</v>
      </c>
      <c r="H16" s="34">
        <v>2.1231550000000001</v>
      </c>
      <c r="I16" s="34">
        <v>3.7017340000000001</v>
      </c>
      <c r="J16" s="34">
        <v>3.282524</v>
      </c>
      <c r="K16" s="34">
        <v>6.4980599999999997</v>
      </c>
      <c r="L16" s="34">
        <v>20.517047999999999</v>
      </c>
      <c r="M16" s="34">
        <v>99.312792000000002</v>
      </c>
      <c r="N16" s="34">
        <v>213.625936</v>
      </c>
      <c r="O16" s="34">
        <v>571.08815100000004</v>
      </c>
      <c r="P16" s="34">
        <v>835.03639499999997</v>
      </c>
      <c r="Q16" s="34">
        <v>405.60195199999998</v>
      </c>
      <c r="R16" s="34">
        <v>1032.190785</v>
      </c>
      <c r="S16" s="34">
        <v>2167.9559859999999</v>
      </c>
      <c r="T16" s="34">
        <v>2355.4818100000002</v>
      </c>
      <c r="U16" s="35">
        <v>2478.8168519999999</v>
      </c>
      <c r="V16" s="35">
        <v>2304.2927679999998</v>
      </c>
      <c r="W16" s="35">
        <v>2215.309041</v>
      </c>
      <c r="X16" s="35">
        <v>1567.6377990000001</v>
      </c>
      <c r="Y16" s="35">
        <v>2377.6673249999999</v>
      </c>
      <c r="Z16" s="35">
        <v>3121.3045790000001</v>
      </c>
      <c r="AA16" s="35">
        <v>3214.9730479999989</v>
      </c>
      <c r="AB16" s="35">
        <v>1965.5162990000003</v>
      </c>
      <c r="AC16" s="35">
        <v>4803.9815589390964</v>
      </c>
      <c r="AD16" s="35">
        <v>7617.8560020000014</v>
      </c>
      <c r="AE16" s="35">
        <v>8157.8506180000022</v>
      </c>
      <c r="AF16" s="35">
        <f t="shared" si="0"/>
        <v>47579.707618939101</v>
      </c>
      <c r="AG16" s="28"/>
      <c r="AH16" s="28"/>
      <c r="AI16" s="28"/>
      <c r="AJ16" s="28"/>
      <c r="AK16" s="28"/>
      <c r="AL16" s="28"/>
    </row>
    <row r="17" spans="1:38" ht="12.75" customHeight="1">
      <c r="B17" s="33" t="s">
        <v>256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2.1394E-2</v>
      </c>
      <c r="J17" s="34">
        <v>1.65E-3</v>
      </c>
      <c r="K17" s="34">
        <v>4.1235000000000001E-2</v>
      </c>
      <c r="L17" s="34">
        <v>0.19742799999999999</v>
      </c>
      <c r="M17" s="34">
        <v>0.14177999999999999</v>
      </c>
      <c r="N17" s="34">
        <v>1.3157449999999999</v>
      </c>
      <c r="O17" s="34">
        <v>13.655003000000001</v>
      </c>
      <c r="P17" s="34">
        <v>26.621545999999999</v>
      </c>
      <c r="Q17" s="34">
        <v>11.728899</v>
      </c>
      <c r="R17" s="34">
        <v>11.873827</v>
      </c>
      <c r="S17" s="34">
        <v>9.1458300000000001</v>
      </c>
      <c r="T17" s="34">
        <v>17.997084999999998</v>
      </c>
      <c r="U17" s="35">
        <v>20.923061000000001</v>
      </c>
      <c r="V17" s="35">
        <v>24.631022999999999</v>
      </c>
      <c r="W17" s="35">
        <v>31.135421000000001</v>
      </c>
      <c r="X17" s="35">
        <v>105.15256100000001</v>
      </c>
      <c r="Y17" s="35">
        <v>641.10461500000008</v>
      </c>
      <c r="Z17" s="35">
        <v>1012.2721260000002</v>
      </c>
      <c r="AA17" s="35">
        <v>1044.6323009999999</v>
      </c>
      <c r="AB17" s="35">
        <v>344.62691100000006</v>
      </c>
      <c r="AC17" s="35">
        <v>650.8818163064833</v>
      </c>
      <c r="AD17" s="35">
        <v>2462.9877440000005</v>
      </c>
      <c r="AE17" s="35">
        <v>3910.8729750000002</v>
      </c>
      <c r="AF17" s="35">
        <f t="shared" si="0"/>
        <v>10341.961976306484</v>
      </c>
      <c r="AG17" s="28"/>
      <c r="AH17" s="28"/>
      <c r="AI17" s="28"/>
      <c r="AJ17" s="28"/>
      <c r="AK17" s="28"/>
      <c r="AL17" s="28"/>
    </row>
    <row r="18" spans="1:38" ht="12.75" customHeight="1">
      <c r="B18" s="33" t="s">
        <v>124</v>
      </c>
      <c r="C18" s="34">
        <v>0.157305</v>
      </c>
      <c r="D18" s="34">
        <v>0.73593500000000012</v>
      </c>
      <c r="E18" s="34">
        <v>0.439722</v>
      </c>
      <c r="F18" s="34">
        <v>0.15452000000000002</v>
      </c>
      <c r="G18" s="34">
        <v>3.1463999999999999E-2</v>
      </c>
      <c r="H18" s="34">
        <v>6.3714999999999994E-2</v>
      </c>
      <c r="I18" s="34">
        <v>1.411645</v>
      </c>
      <c r="J18" s="34">
        <v>0.67662099999999992</v>
      </c>
      <c r="K18" s="34">
        <v>2.521808</v>
      </c>
      <c r="L18" s="34">
        <v>12.107865</v>
      </c>
      <c r="M18" s="34">
        <v>25.706406999999999</v>
      </c>
      <c r="N18" s="34">
        <v>27.224913000000001</v>
      </c>
      <c r="O18" s="34">
        <v>36.360025999999998</v>
      </c>
      <c r="P18" s="34">
        <v>35.212456000000003</v>
      </c>
      <c r="Q18" s="34">
        <v>7.6267969999999998</v>
      </c>
      <c r="R18" s="34">
        <v>20.167119999999997</v>
      </c>
      <c r="S18" s="34">
        <v>35.160871</v>
      </c>
      <c r="T18" s="34">
        <v>54.583338000000005</v>
      </c>
      <c r="U18" s="35">
        <v>61.810523000000003</v>
      </c>
      <c r="V18" s="35">
        <v>66.051575</v>
      </c>
      <c r="W18" s="35">
        <v>88.329915</v>
      </c>
      <c r="X18" s="35">
        <v>92.126445000000004</v>
      </c>
      <c r="Y18" s="35">
        <v>81.22903500000001</v>
      </c>
      <c r="Z18" s="35">
        <v>78.662363999999997</v>
      </c>
      <c r="AA18" s="35">
        <v>101.77080799999999</v>
      </c>
      <c r="AB18" s="35">
        <v>76.043488999999994</v>
      </c>
      <c r="AC18" s="35">
        <v>170.49675540275049</v>
      </c>
      <c r="AD18" s="35">
        <v>337.32894700000003</v>
      </c>
      <c r="AE18" s="35">
        <f>SUM(AE19:AE24)</f>
        <v>645.77257600000007</v>
      </c>
      <c r="AF18" s="35">
        <f t="shared" si="0"/>
        <v>2059.9649604027504</v>
      </c>
      <c r="AG18" s="28"/>
      <c r="AH18" s="28"/>
      <c r="AI18" s="28"/>
      <c r="AJ18" s="28"/>
      <c r="AK18" s="28"/>
      <c r="AL18" s="28"/>
    </row>
    <row r="19" spans="1:38" ht="12.75" customHeight="1">
      <c r="B19" s="33" t="s">
        <v>250</v>
      </c>
      <c r="C19" s="34">
        <v>4.8991E-2</v>
      </c>
      <c r="D19" s="34">
        <v>0.26897599999999999</v>
      </c>
      <c r="E19" s="34">
        <v>0</v>
      </c>
      <c r="F19" s="34">
        <v>5.7222000000000002E-2</v>
      </c>
      <c r="G19" s="34">
        <v>0</v>
      </c>
      <c r="H19" s="34">
        <v>1.205E-2</v>
      </c>
      <c r="I19" s="34">
        <v>0</v>
      </c>
      <c r="J19" s="34">
        <v>8.4499999999999992E-3</v>
      </c>
      <c r="K19" s="34">
        <v>0.27211800000000003</v>
      </c>
      <c r="L19" s="34">
        <v>1.531666</v>
      </c>
      <c r="M19" s="34">
        <v>2.9838990000000001</v>
      </c>
      <c r="N19" s="34">
        <v>6.120914</v>
      </c>
      <c r="O19" s="34">
        <v>10.083036</v>
      </c>
      <c r="P19" s="34">
        <v>12.522434000000001</v>
      </c>
      <c r="Q19" s="34">
        <v>0.77449800000000002</v>
      </c>
      <c r="R19" s="34">
        <v>8.2925719999999998</v>
      </c>
      <c r="S19" s="34">
        <v>19.234535999999999</v>
      </c>
      <c r="T19" s="34">
        <v>30.770030999999999</v>
      </c>
      <c r="U19" s="35">
        <v>34.802711000000002</v>
      </c>
      <c r="V19" s="35">
        <v>32.183911999999999</v>
      </c>
      <c r="W19" s="35">
        <v>48.895175000000002</v>
      </c>
      <c r="X19" s="35">
        <v>49.177543999999997</v>
      </c>
      <c r="Y19" s="35">
        <v>37.522235999999992</v>
      </c>
      <c r="Z19" s="35">
        <v>36.077748</v>
      </c>
      <c r="AA19" s="35">
        <v>39.912313999999995</v>
      </c>
      <c r="AB19" s="35">
        <v>25.824133</v>
      </c>
      <c r="AC19" s="35">
        <v>47.018903732809427</v>
      </c>
      <c r="AD19" s="35">
        <v>100.05460099999999</v>
      </c>
      <c r="AE19" s="35">
        <v>192.18831799999998</v>
      </c>
      <c r="AF19" s="35">
        <f t="shared" si="0"/>
        <v>736.63898873280937</v>
      </c>
      <c r="AG19" s="28"/>
      <c r="AH19" s="28"/>
      <c r="AI19" s="28"/>
      <c r="AJ19" s="28"/>
      <c r="AK19" s="28"/>
      <c r="AL19" s="28"/>
    </row>
    <row r="20" spans="1:38" ht="12.75" customHeight="1">
      <c r="B20" s="33" t="s">
        <v>251</v>
      </c>
      <c r="C20" s="34">
        <v>3.6963999999999997E-2</v>
      </c>
      <c r="D20" s="34">
        <v>9.1410000000000005E-2</v>
      </c>
      <c r="E20" s="34">
        <v>0</v>
      </c>
      <c r="F20" s="34">
        <v>0</v>
      </c>
      <c r="G20" s="34">
        <v>0</v>
      </c>
      <c r="H20" s="34">
        <v>2.3564999999999999E-2</v>
      </c>
      <c r="I20" s="34">
        <v>0.24979399999999999</v>
      </c>
      <c r="J20" s="34">
        <v>0.115964</v>
      </c>
      <c r="K20" s="34">
        <v>0.26019500000000001</v>
      </c>
      <c r="L20" s="34">
        <v>0.31930999999999998</v>
      </c>
      <c r="M20" s="34">
        <v>1.2455080000000001</v>
      </c>
      <c r="N20" s="34">
        <v>0.60168699999999997</v>
      </c>
      <c r="O20" s="34">
        <v>2.0710670000000002</v>
      </c>
      <c r="P20" s="34">
        <v>4.2335190000000003</v>
      </c>
      <c r="Q20" s="34">
        <v>0.49404300000000001</v>
      </c>
      <c r="R20" s="34">
        <v>0.57223900000000005</v>
      </c>
      <c r="S20" s="34">
        <v>1.012364</v>
      </c>
      <c r="T20" s="34">
        <v>0.573492</v>
      </c>
      <c r="U20" s="35">
        <v>1.067955</v>
      </c>
      <c r="V20" s="35">
        <v>2.2242359999999999</v>
      </c>
      <c r="W20" s="35">
        <v>5.1862029999999999</v>
      </c>
      <c r="X20" s="35">
        <v>5.7344860000000004</v>
      </c>
      <c r="Y20" s="35">
        <v>6.4498170000000004</v>
      </c>
      <c r="Z20" s="35">
        <v>4.1996120000000001</v>
      </c>
      <c r="AA20" s="35">
        <v>8.1443570000000012</v>
      </c>
      <c r="AB20" s="35">
        <v>4.5498599999999989</v>
      </c>
      <c r="AC20" s="35">
        <v>11.309266208251474</v>
      </c>
      <c r="AD20" s="35">
        <v>18.122641999999999</v>
      </c>
      <c r="AE20" s="35">
        <v>40.486320999999997</v>
      </c>
      <c r="AF20" s="35">
        <f t="shared" si="0"/>
        <v>119.37587620825147</v>
      </c>
      <c r="AG20" s="28"/>
      <c r="AH20" s="28"/>
      <c r="AI20" s="28"/>
      <c r="AJ20" s="28"/>
      <c r="AK20" s="28"/>
      <c r="AL20" s="28"/>
    </row>
    <row r="21" spans="1:38" ht="12.75" customHeight="1">
      <c r="B21" s="33" t="s">
        <v>252</v>
      </c>
      <c r="C21" s="34">
        <v>7.1349999999999997E-2</v>
      </c>
      <c r="D21" s="34">
        <v>0.193574</v>
      </c>
      <c r="E21" s="34">
        <v>2.0376999999999999E-2</v>
      </c>
      <c r="F21" s="34">
        <v>5.9298000000000003E-2</v>
      </c>
      <c r="G21" s="34">
        <v>3.1463999999999999E-2</v>
      </c>
      <c r="H21" s="34">
        <v>2.81E-2</v>
      </c>
      <c r="I21" s="34">
        <v>1.0824879999999999</v>
      </c>
      <c r="J21" s="34">
        <v>0.43436999999999998</v>
      </c>
      <c r="K21" s="34">
        <v>0.89457699999999996</v>
      </c>
      <c r="L21" s="34">
        <v>5.5655029999999996</v>
      </c>
      <c r="M21" s="34">
        <v>12.505784</v>
      </c>
      <c r="N21" s="34">
        <v>8.8664909999999999</v>
      </c>
      <c r="O21" s="34">
        <v>7.723992</v>
      </c>
      <c r="P21" s="34">
        <v>3.318473</v>
      </c>
      <c r="Q21" s="34">
        <v>1.2517469999999999</v>
      </c>
      <c r="R21" s="34">
        <v>3.523914</v>
      </c>
      <c r="S21" s="34">
        <v>5.391311</v>
      </c>
      <c r="T21" s="34">
        <v>5.0881559999999997</v>
      </c>
      <c r="U21" s="34">
        <v>7.1774550000000001</v>
      </c>
      <c r="V21" s="34">
        <v>11.800088000000001</v>
      </c>
      <c r="W21" s="34">
        <v>9.6076829999999998</v>
      </c>
      <c r="X21" s="34">
        <v>11.897929</v>
      </c>
      <c r="Y21" s="34">
        <v>15.492787</v>
      </c>
      <c r="Z21" s="34">
        <v>19.106158000000001</v>
      </c>
      <c r="AA21" s="34">
        <v>22.08785</v>
      </c>
      <c r="AB21" s="35">
        <v>28.803729000000001</v>
      </c>
      <c r="AC21" s="35">
        <v>52.249283889980354</v>
      </c>
      <c r="AD21" s="35">
        <v>98.260790000000014</v>
      </c>
      <c r="AE21" s="35">
        <v>140.160909</v>
      </c>
      <c r="AF21" s="35">
        <f t="shared" si="0"/>
        <v>472.69563088998035</v>
      </c>
      <c r="AG21" s="28"/>
      <c r="AH21" s="28"/>
      <c r="AI21" s="28"/>
      <c r="AJ21" s="28"/>
      <c r="AK21" s="28"/>
      <c r="AL21" s="28"/>
    </row>
    <row r="22" spans="1:38" ht="12.75" customHeight="1">
      <c r="B22" s="33" t="s">
        <v>253</v>
      </c>
      <c r="C22" s="34">
        <v>0</v>
      </c>
      <c r="D22" s="34">
        <v>0</v>
      </c>
      <c r="E22" s="34">
        <v>0.35441699999999998</v>
      </c>
      <c r="F22" s="34">
        <v>0</v>
      </c>
      <c r="G22" s="34">
        <v>0</v>
      </c>
      <c r="H22" s="34">
        <v>0</v>
      </c>
      <c r="I22" s="34">
        <v>3.5125999999999998E-2</v>
      </c>
      <c r="J22" s="34">
        <v>7.3599999999999999E-2</v>
      </c>
      <c r="K22" s="34">
        <v>0.187165</v>
      </c>
      <c r="L22" s="34">
        <v>1.469929</v>
      </c>
      <c r="M22" s="34">
        <v>5.4248250000000002</v>
      </c>
      <c r="N22" s="34">
        <v>5.9034459999999997</v>
      </c>
      <c r="O22" s="34">
        <v>5.3947929999999999</v>
      </c>
      <c r="P22" s="34">
        <v>5.25284</v>
      </c>
      <c r="Q22" s="34">
        <v>1.072084</v>
      </c>
      <c r="R22" s="34">
        <v>2.2870590000000002</v>
      </c>
      <c r="S22" s="34">
        <v>2.5749870000000001</v>
      </c>
      <c r="T22" s="34">
        <v>7.1516419999999998</v>
      </c>
      <c r="U22" s="34">
        <v>2.4465849999999998</v>
      </c>
      <c r="V22" s="34">
        <v>2.5107189999999999</v>
      </c>
      <c r="W22" s="34">
        <v>3.9748079999999999</v>
      </c>
      <c r="X22" s="34">
        <v>2.2344379999999999</v>
      </c>
      <c r="Y22" s="34">
        <v>3.9894000000000003</v>
      </c>
      <c r="Z22" s="34">
        <v>3.468925</v>
      </c>
      <c r="AA22" s="34">
        <v>6.6855340000000005</v>
      </c>
      <c r="AB22" s="35">
        <v>5.9136620000000004</v>
      </c>
      <c r="AC22" s="35">
        <v>12.851938113948918</v>
      </c>
      <c r="AD22" s="35">
        <v>25.826984000000003</v>
      </c>
      <c r="AE22" s="35">
        <v>38.749220000000001</v>
      </c>
      <c r="AF22" s="35">
        <f t="shared" si="0"/>
        <v>145.83412611394894</v>
      </c>
      <c r="AG22" s="28"/>
      <c r="AH22" s="28"/>
      <c r="AI22" s="28"/>
      <c r="AJ22" s="28"/>
      <c r="AK22" s="28"/>
      <c r="AL22" s="28"/>
    </row>
    <row r="23" spans="1:38" ht="12.75" customHeight="1">
      <c r="B23" s="33" t="s">
        <v>254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4.4236999999999999E-2</v>
      </c>
      <c r="J23" s="34">
        <v>4.4236999999999999E-2</v>
      </c>
      <c r="K23" s="34">
        <v>0.31273800000000002</v>
      </c>
      <c r="L23" s="34">
        <v>0.73349200000000003</v>
      </c>
      <c r="M23" s="34">
        <v>0.91266400000000003</v>
      </c>
      <c r="N23" s="34">
        <v>2.8189690000000001</v>
      </c>
      <c r="O23" s="34">
        <v>5.720008</v>
      </c>
      <c r="P23" s="34">
        <v>2.942329</v>
      </c>
      <c r="Q23" s="34">
        <v>0.57644799999999996</v>
      </c>
      <c r="R23" s="34">
        <v>1.4304239999999999</v>
      </c>
      <c r="S23" s="34">
        <v>0.95585900000000001</v>
      </c>
      <c r="T23" s="34">
        <v>1.7639229999999999</v>
      </c>
      <c r="U23" s="35">
        <v>4.439546</v>
      </c>
      <c r="V23" s="35">
        <v>6.559952</v>
      </c>
      <c r="W23" s="35">
        <v>8.8851479999999992</v>
      </c>
      <c r="X23" s="35">
        <v>9.9804820000000003</v>
      </c>
      <c r="Y23" s="35">
        <v>8.8214420000000011</v>
      </c>
      <c r="Z23" s="35">
        <v>3.8508990000000001</v>
      </c>
      <c r="AA23" s="35">
        <v>1.2371190000000001</v>
      </c>
      <c r="AB23" s="35">
        <v>2.0266690000000001</v>
      </c>
      <c r="AC23" s="35">
        <v>6.5449086444007865</v>
      </c>
      <c r="AD23" s="35">
        <v>11.204915</v>
      </c>
      <c r="AE23" s="35">
        <v>50.24833799999999</v>
      </c>
      <c r="AF23" s="35">
        <f t="shared" si="0"/>
        <v>132.05474664440078</v>
      </c>
      <c r="AG23" s="28"/>
      <c r="AH23" s="28"/>
      <c r="AI23" s="28"/>
      <c r="AJ23" s="28"/>
      <c r="AK23" s="28"/>
      <c r="AL23" s="28"/>
    </row>
    <row r="24" spans="1:38" ht="12.75" customHeight="1">
      <c r="B24" s="33" t="s">
        <v>255</v>
      </c>
      <c r="C24" s="34">
        <v>0</v>
      </c>
      <c r="D24" s="34">
        <v>0.181975</v>
      </c>
      <c r="E24" s="34">
        <v>4.2693000000000002E-2</v>
      </c>
      <c r="F24" s="34">
        <v>9.4999999999999998E-3</v>
      </c>
      <c r="G24" s="34">
        <v>0</v>
      </c>
      <c r="H24" s="34">
        <v>0</v>
      </c>
      <c r="I24" s="34">
        <v>0</v>
      </c>
      <c r="J24" s="34">
        <v>0</v>
      </c>
      <c r="K24" s="34">
        <v>0.59501499999999996</v>
      </c>
      <c r="L24" s="34">
        <v>2.487965</v>
      </c>
      <c r="M24" s="34">
        <v>2.6337269999999999</v>
      </c>
      <c r="N24" s="34">
        <v>2.9134060000000002</v>
      </c>
      <c r="O24" s="34">
        <v>5.3671300000000004</v>
      </c>
      <c r="P24" s="34">
        <v>6.9428609999999997</v>
      </c>
      <c r="Q24" s="34">
        <v>3.4579770000000001</v>
      </c>
      <c r="R24" s="34">
        <v>4.0609120000000001</v>
      </c>
      <c r="S24" s="34">
        <v>5.9918139999999998</v>
      </c>
      <c r="T24" s="34">
        <v>9.2360939999999996</v>
      </c>
      <c r="U24" s="35">
        <v>11.876270999999999</v>
      </c>
      <c r="V24" s="35">
        <v>10.772667999999999</v>
      </c>
      <c r="W24" s="35">
        <v>11.780898000000001</v>
      </c>
      <c r="X24" s="35">
        <v>13.101566</v>
      </c>
      <c r="Y24" s="35">
        <v>8.9533529999999999</v>
      </c>
      <c r="Z24" s="35">
        <v>9.5965569999999989</v>
      </c>
      <c r="AA24" s="35">
        <v>23.703634000000005</v>
      </c>
      <c r="AB24" s="35">
        <v>8.9254359999999995</v>
      </c>
      <c r="AC24" s="35">
        <v>40.522454813359531</v>
      </c>
      <c r="AD24" s="35">
        <v>83.859014999999999</v>
      </c>
      <c r="AE24" s="35">
        <v>183.93947000000006</v>
      </c>
      <c r="AF24" s="35">
        <f t="shared" si="0"/>
        <v>450.95239181335955</v>
      </c>
      <c r="AG24" s="28"/>
      <c r="AH24" s="28"/>
      <c r="AI24" s="28"/>
      <c r="AJ24" s="28"/>
      <c r="AK24" s="28"/>
      <c r="AL24" s="28"/>
    </row>
    <row r="25" spans="1:38" ht="12.75" customHeight="1">
      <c r="B25" s="33" t="s">
        <v>105</v>
      </c>
      <c r="C25" s="34">
        <f>SUM(C9:C16)</f>
        <v>19.826781999999998</v>
      </c>
      <c r="D25" s="34">
        <f t="shared" ref="D25:AE25" si="1">SUM(D9:D16)</f>
        <v>17.070139000000001</v>
      </c>
      <c r="E25" s="34">
        <f t="shared" si="1"/>
        <v>28.323818000000003</v>
      </c>
      <c r="F25" s="34">
        <f t="shared" si="1"/>
        <v>24.261436</v>
      </c>
      <c r="G25" s="34">
        <f t="shared" si="1"/>
        <v>7.5031899999999991</v>
      </c>
      <c r="H25" s="34">
        <f t="shared" si="1"/>
        <v>6.4285510000000006</v>
      </c>
      <c r="I25" s="34">
        <f t="shared" si="1"/>
        <v>31.881095999999999</v>
      </c>
      <c r="J25" s="34">
        <f t="shared" si="1"/>
        <v>43.404361000000002</v>
      </c>
      <c r="K25" s="34">
        <f t="shared" si="1"/>
        <v>53.712734000000005</v>
      </c>
      <c r="L25" s="34">
        <f t="shared" si="1"/>
        <v>91.739947999999998</v>
      </c>
      <c r="M25" s="34">
        <f t="shared" si="1"/>
        <v>464.54934799999995</v>
      </c>
      <c r="N25" s="34">
        <f t="shared" si="1"/>
        <v>681.30049399999996</v>
      </c>
      <c r="O25" s="34">
        <f t="shared" si="1"/>
        <v>2347.8263440000005</v>
      </c>
      <c r="P25" s="34">
        <f t="shared" si="1"/>
        <v>1880.70075</v>
      </c>
      <c r="Q25" s="34">
        <f t="shared" si="1"/>
        <v>1053.9477769999999</v>
      </c>
      <c r="R25" s="34">
        <f t="shared" si="1"/>
        <v>1937.6805979999999</v>
      </c>
      <c r="S25" s="34">
        <f t="shared" si="1"/>
        <v>3715.6332469999998</v>
      </c>
      <c r="T25" s="34">
        <f t="shared" si="1"/>
        <v>5043.3690459999998</v>
      </c>
      <c r="U25" s="34">
        <f t="shared" si="1"/>
        <v>4425.8344090000001</v>
      </c>
      <c r="V25" s="34">
        <f t="shared" si="1"/>
        <v>4780.5847329999997</v>
      </c>
      <c r="W25" s="34">
        <f t="shared" si="1"/>
        <v>4869.7096569999994</v>
      </c>
      <c r="X25" s="34">
        <f t="shared" si="1"/>
        <v>4645.9629629999999</v>
      </c>
      <c r="Y25" s="34">
        <f t="shared" si="1"/>
        <v>5788.7346309999994</v>
      </c>
      <c r="Z25" s="34">
        <f t="shared" si="1"/>
        <v>6819.8751609999999</v>
      </c>
      <c r="AA25" s="34">
        <f t="shared" si="1"/>
        <v>7173.2644719999989</v>
      </c>
      <c r="AB25" s="34">
        <f t="shared" si="1"/>
        <v>6216.711929000001</v>
      </c>
      <c r="AC25" s="34">
        <f t="shared" si="1"/>
        <v>12603.084999999999</v>
      </c>
      <c r="AD25" s="34">
        <f t="shared" si="1"/>
        <v>18397.034976000003</v>
      </c>
      <c r="AE25" s="34">
        <f t="shared" si="1"/>
        <v>29280.232347999998</v>
      </c>
      <c r="AF25" s="35">
        <f t="shared" si="0"/>
        <v>122450.18993799997</v>
      </c>
      <c r="AG25" s="28"/>
      <c r="AH25" s="28"/>
      <c r="AI25" s="28"/>
      <c r="AJ25" s="28"/>
      <c r="AK25" s="28"/>
      <c r="AL25" s="28"/>
    </row>
    <row r="26" spans="1:38" ht="12.75" customHeight="1">
      <c r="B26" s="33" t="s">
        <v>106</v>
      </c>
      <c r="C26" s="34">
        <f>C27-C25</f>
        <v>99.965115000000011</v>
      </c>
      <c r="D26" s="34">
        <f t="shared" ref="D26:AD26" si="2">D27-D25</f>
        <v>110.325788</v>
      </c>
      <c r="E26" s="34">
        <f t="shared" si="2"/>
        <v>132.24146999999999</v>
      </c>
      <c r="F26" s="34">
        <f t="shared" si="2"/>
        <v>79.413257999999999</v>
      </c>
      <c r="G26" s="34">
        <f t="shared" si="2"/>
        <v>65.580737000000013</v>
      </c>
      <c r="H26" s="34">
        <f t="shared" si="2"/>
        <v>123.49915100000001</v>
      </c>
      <c r="I26" s="34">
        <f t="shared" si="2"/>
        <v>118.54240700000001</v>
      </c>
      <c r="J26" s="34">
        <f t="shared" si="2"/>
        <v>127.40795900000001</v>
      </c>
      <c r="K26" s="34">
        <f t="shared" si="2"/>
        <v>202.81266099999999</v>
      </c>
      <c r="L26" s="34">
        <f t="shared" si="2"/>
        <v>398.01032599999996</v>
      </c>
      <c r="M26" s="34">
        <f t="shared" si="2"/>
        <v>2284.3915419999998</v>
      </c>
      <c r="N26" s="34">
        <f t="shared" si="2"/>
        <v>1885.867139</v>
      </c>
      <c r="O26" s="34">
        <f t="shared" si="2"/>
        <v>3537.9666009999996</v>
      </c>
      <c r="P26" s="34">
        <f t="shared" si="2"/>
        <v>5577.2241830000003</v>
      </c>
      <c r="Q26" s="34">
        <f t="shared" si="2"/>
        <v>3173.0913540000006</v>
      </c>
      <c r="R26" s="34">
        <f t="shared" si="2"/>
        <v>3970.5095030000002</v>
      </c>
      <c r="S26" s="34">
        <f t="shared" si="2"/>
        <v>5541.9951899999996</v>
      </c>
      <c r="T26" s="34">
        <f t="shared" si="2"/>
        <v>6218.0509540000003</v>
      </c>
      <c r="U26" s="34">
        <f t="shared" si="2"/>
        <v>6323.0808919999972</v>
      </c>
      <c r="V26" s="34">
        <f t="shared" si="2"/>
        <v>7041.6767819999968</v>
      </c>
      <c r="W26" s="34">
        <f t="shared" si="2"/>
        <v>5424.254594</v>
      </c>
      <c r="X26" s="34">
        <f t="shared" si="2"/>
        <v>5248.0460810000004</v>
      </c>
      <c r="Y26" s="34">
        <f t="shared" si="2"/>
        <v>6397.8603540000004</v>
      </c>
      <c r="Z26" s="34">
        <f t="shared" si="2"/>
        <v>6476.3679920000031</v>
      </c>
      <c r="AA26" s="34">
        <f t="shared" si="2"/>
        <v>5846.1657390000037</v>
      </c>
      <c r="AB26" s="34">
        <f t="shared" si="2"/>
        <v>5004.2951540000231</v>
      </c>
      <c r="AC26" s="34">
        <f t="shared" si="2"/>
        <v>8543.6316525520633</v>
      </c>
      <c r="AD26" s="34">
        <f t="shared" si="2"/>
        <v>10666.704025000003</v>
      </c>
      <c r="AE26" s="34">
        <f>AE27-AE25</f>
        <v>17958.472857000001</v>
      </c>
      <c r="AF26" s="35">
        <f t="shared" si="0"/>
        <v>118577.45146055208</v>
      </c>
      <c r="AG26" s="28"/>
      <c r="AH26" s="28"/>
      <c r="AI26" s="28"/>
      <c r="AJ26" s="28"/>
      <c r="AK26" s="28"/>
      <c r="AL26" s="28"/>
    </row>
    <row r="27" spans="1:38" ht="12.75" customHeight="1">
      <c r="A27" s="44"/>
      <c r="B27" s="33" t="s">
        <v>94</v>
      </c>
      <c r="C27" s="34">
        <v>119.79189700000001</v>
      </c>
      <c r="D27" s="34">
        <v>127.395927</v>
      </c>
      <c r="E27" s="34">
        <v>160.56528799999998</v>
      </c>
      <c r="F27" s="34">
        <v>103.674694</v>
      </c>
      <c r="G27" s="34">
        <v>73.083927000000017</v>
      </c>
      <c r="H27" s="34">
        <v>129.92770200000001</v>
      </c>
      <c r="I27" s="34">
        <v>150.42350300000001</v>
      </c>
      <c r="J27" s="34">
        <v>170.81232</v>
      </c>
      <c r="K27" s="34">
        <v>256.525395</v>
      </c>
      <c r="L27" s="34">
        <v>489.75027399999999</v>
      </c>
      <c r="M27" s="34">
        <v>2748.9408899999999</v>
      </c>
      <c r="N27" s="34">
        <v>2567.167633</v>
      </c>
      <c r="O27" s="34">
        <v>5885.7929450000001</v>
      </c>
      <c r="P27" s="35">
        <v>7457.9249330000002</v>
      </c>
      <c r="Q27" s="35">
        <v>4227.0391310000005</v>
      </c>
      <c r="R27" s="35">
        <v>5908.1901010000001</v>
      </c>
      <c r="S27" s="35">
        <v>9257.6284369999994</v>
      </c>
      <c r="T27" s="35">
        <v>11261.42</v>
      </c>
      <c r="U27" s="35">
        <v>10748.915300999997</v>
      </c>
      <c r="V27" s="35">
        <v>11822.261514999997</v>
      </c>
      <c r="W27" s="35">
        <v>10293.964250999999</v>
      </c>
      <c r="X27" s="35">
        <v>9894.0090440000004</v>
      </c>
      <c r="Y27" s="35">
        <v>12186.594985</v>
      </c>
      <c r="Z27" s="35">
        <v>13296.243153000003</v>
      </c>
      <c r="AA27" s="35">
        <v>13019.430211000003</v>
      </c>
      <c r="AB27" s="35">
        <v>11221.007083000024</v>
      </c>
      <c r="AC27" s="35">
        <v>21146.716652552062</v>
      </c>
      <c r="AD27" s="35">
        <v>29063.739001000005</v>
      </c>
      <c r="AE27" s="35">
        <v>47238.705204999998</v>
      </c>
      <c r="AF27" s="35">
        <f t="shared" si="0"/>
        <v>241027.64139855214</v>
      </c>
      <c r="AG27" s="44"/>
      <c r="AH27" s="28"/>
      <c r="AI27" s="28"/>
      <c r="AJ27" s="28"/>
      <c r="AK27" s="28"/>
      <c r="AL27" s="28"/>
    </row>
    <row r="28" spans="1:38" ht="12.75" customHeight="1">
      <c r="B28" s="33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28"/>
      <c r="AH28" s="28"/>
      <c r="AI28" s="28"/>
      <c r="AJ28" s="28"/>
      <c r="AK28" s="28"/>
      <c r="AL28" s="28"/>
    </row>
    <row r="29" spans="1:38" ht="12.75" customHeight="1">
      <c r="B29" s="45"/>
      <c r="C29" s="107" t="s">
        <v>95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28"/>
      <c r="AH29" s="28"/>
      <c r="AI29" s="28"/>
      <c r="AJ29" s="28"/>
      <c r="AK29" s="28"/>
      <c r="AL29" s="28"/>
    </row>
    <row r="30" spans="1:38" ht="12.75" customHeight="1">
      <c r="B30" s="33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28"/>
      <c r="AH30" s="28"/>
      <c r="AI30" s="28"/>
      <c r="AJ30" s="28"/>
      <c r="AK30" s="28"/>
      <c r="AL30" s="28"/>
    </row>
    <row r="31" spans="1:38" ht="12.75" customHeight="1">
      <c r="A31" s="28">
        <v>1</v>
      </c>
      <c r="B31" s="33" t="s">
        <v>111</v>
      </c>
      <c r="C31" s="53">
        <f t="shared" ref="C31:C49" si="3">C9/C$27*100</f>
        <v>0.22531407111784862</v>
      </c>
      <c r="D31" s="53">
        <f t="shared" ref="D31:AF40" si="4">D9/D$27*100</f>
        <v>3.664873838549014E-2</v>
      </c>
      <c r="E31" s="53">
        <f t="shared" si="4"/>
        <v>4.1613602063230511E-2</v>
      </c>
      <c r="F31" s="53">
        <f t="shared" si="4"/>
        <v>0.92782333169944065</v>
      </c>
      <c r="G31" s="53">
        <f t="shared" si="4"/>
        <v>0.20154910395003811</v>
      </c>
      <c r="H31" s="53">
        <f t="shared" si="4"/>
        <v>3.694362269256482E-2</v>
      </c>
      <c r="I31" s="53">
        <f t="shared" si="4"/>
        <v>9.7724090363724606E-2</v>
      </c>
      <c r="J31" s="53">
        <f t="shared" si="4"/>
        <v>0.13271232426326157</v>
      </c>
      <c r="K31" s="53">
        <f t="shared" si="4"/>
        <v>0.43415272784201348</v>
      </c>
      <c r="L31" s="53">
        <f t="shared" si="4"/>
        <v>1.254998787402414</v>
      </c>
      <c r="M31" s="53">
        <f t="shared" si="4"/>
        <v>5.9413712602601647</v>
      </c>
      <c r="N31" s="53">
        <f t="shared" si="4"/>
        <v>12.302141704355151</v>
      </c>
      <c r="O31" s="53">
        <f t="shared" si="4"/>
        <v>21.314955414219042</v>
      </c>
      <c r="P31" s="53">
        <f t="shared" si="4"/>
        <v>6.6363585909802012</v>
      </c>
      <c r="Q31" s="53">
        <f t="shared" si="4"/>
        <v>6.6713363955371436</v>
      </c>
      <c r="R31" s="53">
        <f t="shared" si="4"/>
        <v>4.34666438638346</v>
      </c>
      <c r="S31" s="53">
        <f t="shared" si="4"/>
        <v>7.9367566542571542</v>
      </c>
      <c r="T31" s="53">
        <f t="shared" si="4"/>
        <v>8.9616584764621159</v>
      </c>
      <c r="U31" s="53">
        <f t="shared" si="4"/>
        <v>7.9967150910569824</v>
      </c>
      <c r="V31" s="53">
        <f t="shared" si="4"/>
        <v>5.4327802441612638</v>
      </c>
      <c r="W31" s="53">
        <f t="shared" si="4"/>
        <v>1.5820910878350789</v>
      </c>
      <c r="X31" s="53">
        <f t="shared" si="4"/>
        <v>2.7021317628785462</v>
      </c>
      <c r="Y31" s="53">
        <f t="shared" si="4"/>
        <v>3.088785870567766</v>
      </c>
      <c r="Z31" s="53">
        <f t="shared" si="4"/>
        <v>2.7215229733396855</v>
      </c>
      <c r="AA31" s="53">
        <f t="shared" si="4"/>
        <v>4.9705056712331723</v>
      </c>
      <c r="AB31" s="53">
        <f t="shared" si="4"/>
        <v>5.6448041901659201</v>
      </c>
      <c r="AC31" s="53">
        <f t="shared" si="4"/>
        <v>11.182073276536602</v>
      </c>
      <c r="AD31" s="53">
        <f t="shared" si="4"/>
        <v>10.588779340793391</v>
      </c>
      <c r="AE31" s="53">
        <f>AE9/AE$27*100</f>
        <v>29.350707793177328</v>
      </c>
      <c r="AF31" s="53">
        <f t="shared" si="4"/>
        <v>11.52501435581687</v>
      </c>
      <c r="AG31" s="28"/>
      <c r="AH31" s="28"/>
      <c r="AI31" s="28"/>
      <c r="AJ31" s="28"/>
      <c r="AK31" s="28"/>
      <c r="AL31" s="28"/>
    </row>
    <row r="32" spans="1:38" ht="12.75" customHeight="1">
      <c r="A32" s="28">
        <v>2</v>
      </c>
      <c r="B32" s="33" t="s">
        <v>246</v>
      </c>
      <c r="C32" s="53">
        <f t="shared" si="3"/>
        <v>6.2412852515391757</v>
      </c>
      <c r="D32" s="53">
        <f t="shared" ref="D32:R32" si="5">D10/D$27*100</f>
        <v>3.7064779943867436</v>
      </c>
      <c r="E32" s="53">
        <f t="shared" si="5"/>
        <v>7.8065415982064579</v>
      </c>
      <c r="F32" s="53">
        <f t="shared" si="5"/>
        <v>3.3617576918047143</v>
      </c>
      <c r="G32" s="53">
        <f t="shared" si="5"/>
        <v>1.3865497402732609</v>
      </c>
      <c r="H32" s="53">
        <f t="shared" si="5"/>
        <v>1.0330622179402509</v>
      </c>
      <c r="I32" s="53">
        <f t="shared" si="5"/>
        <v>2.816099821847653</v>
      </c>
      <c r="J32" s="53">
        <f t="shared" si="5"/>
        <v>5.3049616093265408</v>
      </c>
      <c r="K32" s="53">
        <f t="shared" si="5"/>
        <v>0.92687353624384827</v>
      </c>
      <c r="L32" s="53">
        <f t="shared" si="5"/>
        <v>2.5663295494144021</v>
      </c>
      <c r="M32" s="53">
        <f t="shared" si="5"/>
        <v>1.5413107700544262</v>
      </c>
      <c r="N32" s="53">
        <f t="shared" si="5"/>
        <v>1.5579681079595473</v>
      </c>
      <c r="O32" s="53">
        <f t="shared" si="5"/>
        <v>2.4060695699515469</v>
      </c>
      <c r="P32" s="53">
        <f t="shared" si="5"/>
        <v>2.8335714679149073</v>
      </c>
      <c r="Q32" s="53">
        <f t="shared" si="5"/>
        <v>1.5343364229669818</v>
      </c>
      <c r="R32" s="53">
        <f t="shared" si="5"/>
        <v>1.4272183453563525</v>
      </c>
      <c r="S32" s="53">
        <f t="shared" si="4"/>
        <v>2.4499278788671917</v>
      </c>
      <c r="T32" s="53">
        <f t="shared" si="4"/>
        <v>3.848015481173777</v>
      </c>
      <c r="U32" s="53">
        <f t="shared" si="4"/>
        <v>3.4765077176227726</v>
      </c>
      <c r="V32" s="53">
        <f t="shared" si="4"/>
        <v>4.846223789526789</v>
      </c>
      <c r="W32" s="53">
        <f t="shared" si="4"/>
        <v>4.8191676297283461</v>
      </c>
      <c r="X32" s="53">
        <f t="shared" si="4"/>
        <v>3.5224038349888533</v>
      </c>
      <c r="Y32" s="53">
        <f t="shared" si="4"/>
        <v>1.9924293151521357</v>
      </c>
      <c r="Z32" s="53">
        <f t="shared" si="4"/>
        <v>3.3906998301116271</v>
      </c>
      <c r="AA32" s="53">
        <f t="shared" si="4"/>
        <v>7.3530504214475076</v>
      </c>
      <c r="AB32" s="53">
        <f t="shared" si="4"/>
        <v>12.978468048615143</v>
      </c>
      <c r="AC32" s="53">
        <f t="shared" si="4"/>
        <v>8.2698755045760741</v>
      </c>
      <c r="AD32" s="53">
        <f t="shared" si="4"/>
        <v>10.099712149558606</v>
      </c>
      <c r="AE32" s="53">
        <f t="shared" ref="AE32:AE48" si="6">AE10/AE$27*100</f>
        <v>6.2722557913936789</v>
      </c>
      <c r="AF32" s="53">
        <f t="shared" si="4"/>
        <v>5.7458307520718677</v>
      </c>
      <c r="AG32" s="28"/>
      <c r="AH32" s="28"/>
      <c r="AI32" s="28"/>
      <c r="AJ32" s="28"/>
      <c r="AK32" s="28"/>
      <c r="AL32" s="28"/>
    </row>
    <row r="33" spans="1:38" ht="12.75" customHeight="1">
      <c r="A33" s="28">
        <v>3</v>
      </c>
      <c r="B33" s="33" t="s">
        <v>247</v>
      </c>
      <c r="C33" s="53">
        <f t="shared" si="3"/>
        <v>1.1618482008010942E-2</v>
      </c>
      <c r="D33" s="53">
        <f t="shared" si="4"/>
        <v>1.4681003106166809E-2</v>
      </c>
      <c r="E33" s="53">
        <f t="shared" si="4"/>
        <v>0</v>
      </c>
      <c r="F33" s="53">
        <f t="shared" si="4"/>
        <v>5.1266126717480357E-3</v>
      </c>
      <c r="G33" s="53">
        <f t="shared" si="4"/>
        <v>0.21481193806129215</v>
      </c>
      <c r="H33" s="53">
        <f t="shared" si="4"/>
        <v>9.4945110319891585E-3</v>
      </c>
      <c r="I33" s="53">
        <f t="shared" si="4"/>
        <v>2.7066249082099886E-2</v>
      </c>
      <c r="J33" s="53">
        <f t="shared" si="4"/>
        <v>5.3469796558000028E-2</v>
      </c>
      <c r="K33" s="53">
        <f t="shared" si="4"/>
        <v>9.2655543908235688E-2</v>
      </c>
      <c r="L33" s="53">
        <f t="shared" si="4"/>
        <v>0.29182505368031708</v>
      </c>
      <c r="M33" s="53">
        <f t="shared" si="4"/>
        <v>5.498590404393891E-2</v>
      </c>
      <c r="N33" s="53">
        <f t="shared" si="4"/>
        <v>0.10381051730874638</v>
      </c>
      <c r="O33" s="53">
        <f t="shared" si="4"/>
        <v>0.24977840942381296</v>
      </c>
      <c r="P33" s="53">
        <f t="shared" si="4"/>
        <v>0.39939019590021929</v>
      </c>
      <c r="Q33" s="53">
        <f t="shared" si="4"/>
        <v>1.5276002421279689</v>
      </c>
      <c r="R33" s="53">
        <f t="shared" si="4"/>
        <v>2.036800355825247</v>
      </c>
      <c r="S33" s="53">
        <f t="shared" si="4"/>
        <v>2.0362004079425557</v>
      </c>
      <c r="T33" s="53">
        <f t="shared" si="4"/>
        <v>1.931986863113178</v>
      </c>
      <c r="U33" s="53">
        <f t="shared" si="4"/>
        <v>1.3795850729813102</v>
      </c>
      <c r="V33" s="53">
        <f t="shared" si="4"/>
        <v>1.0548875681845382</v>
      </c>
      <c r="W33" s="53">
        <f t="shared" si="4"/>
        <v>0.973256109668998</v>
      </c>
      <c r="X33" s="53">
        <f t="shared" si="4"/>
        <v>0.9413910234545767</v>
      </c>
      <c r="Y33" s="53">
        <f t="shared" si="4"/>
        <v>1.1214355131044835</v>
      </c>
      <c r="Z33" s="53">
        <f t="shared" si="4"/>
        <v>1.8567768440989789</v>
      </c>
      <c r="AA33" s="53">
        <f t="shared" si="4"/>
        <v>2.8405148305764052</v>
      </c>
      <c r="AB33" s="53">
        <f t="shared" si="4"/>
        <v>4.4552239322385505</v>
      </c>
      <c r="AC33" s="53">
        <f t="shared" si="4"/>
        <v>5.0722366428267929</v>
      </c>
      <c r="AD33" s="53">
        <f t="shared" si="4"/>
        <v>5.9163260719511568</v>
      </c>
      <c r="AE33" s="53">
        <f>AE11/AE$27*100</f>
        <v>3.4553261841462026</v>
      </c>
      <c r="AF33" s="53">
        <f t="shared" si="4"/>
        <v>2.8152946506185499</v>
      </c>
      <c r="AG33" s="28"/>
      <c r="AH33" s="28"/>
      <c r="AI33" s="28"/>
      <c r="AJ33" s="28"/>
      <c r="AK33" s="28"/>
      <c r="AL33" s="28"/>
    </row>
    <row r="34" spans="1:38" ht="12.6" customHeight="1">
      <c r="A34" s="28">
        <v>4</v>
      </c>
      <c r="B34" s="33" t="s">
        <v>248</v>
      </c>
      <c r="C34" s="53">
        <f t="shared" si="3"/>
        <v>1.2281606993835319</v>
      </c>
      <c r="D34" s="53">
        <f t="shared" si="4"/>
        <v>0.72798638217060119</v>
      </c>
      <c r="E34" s="53">
        <f t="shared" si="4"/>
        <v>0.48195659824058612</v>
      </c>
      <c r="F34" s="53">
        <f t="shared" si="4"/>
        <v>0.67302344774704614</v>
      </c>
      <c r="G34" s="53">
        <f t="shared" si="4"/>
        <v>1.211489360718123</v>
      </c>
      <c r="H34" s="53">
        <f t="shared" si="4"/>
        <v>0.41502234835185486</v>
      </c>
      <c r="I34" s="53">
        <f t="shared" si="4"/>
        <v>10.852449035175042</v>
      </c>
      <c r="J34" s="53">
        <f t="shared" si="4"/>
        <v>7.8402722941764385</v>
      </c>
      <c r="K34" s="53">
        <f t="shared" si="4"/>
        <v>4.4884234560870668</v>
      </c>
      <c r="L34" s="53">
        <f t="shared" si="4"/>
        <v>1.1742768315429262</v>
      </c>
      <c r="M34" s="53">
        <f t="shared" si="4"/>
        <v>0.24192168060769023</v>
      </c>
      <c r="N34" s="53">
        <f t="shared" si="4"/>
        <v>0.34586089688362792</v>
      </c>
      <c r="O34" s="53">
        <f t="shared" si="4"/>
        <v>0.47367398514559877</v>
      </c>
      <c r="P34" s="53">
        <f t="shared" si="4"/>
        <v>0.58695199258852604</v>
      </c>
      <c r="Q34" s="53">
        <f t="shared" si="4"/>
        <v>0.70901747230595968</v>
      </c>
      <c r="R34" s="53">
        <f t="shared" si="4"/>
        <v>0.96896347309999986</v>
      </c>
      <c r="S34" s="53">
        <f t="shared" si="4"/>
        <v>0.79838529384693657</v>
      </c>
      <c r="T34" s="53">
        <f t="shared" si="4"/>
        <v>1.3710865326042363</v>
      </c>
      <c r="U34" s="53">
        <f t="shared" si="4"/>
        <v>1.8218784827691521</v>
      </c>
      <c r="V34" s="53">
        <f t="shared" si="4"/>
        <v>2.1561535978253996</v>
      </c>
      <c r="W34" s="53">
        <f t="shared" si="4"/>
        <v>3.2525273338449256</v>
      </c>
      <c r="X34" s="53">
        <f t="shared" si="4"/>
        <v>4.2002140098306544</v>
      </c>
      <c r="Y34" s="53">
        <f t="shared" si="4"/>
        <v>4.7577399405958847</v>
      </c>
      <c r="Z34" s="53">
        <f t="shared" si="4"/>
        <v>4.186516699451337</v>
      </c>
      <c r="AA34" s="53">
        <f t="shared" si="4"/>
        <v>5.6344078973610916</v>
      </c>
      <c r="AB34" s="53">
        <f t="shared" si="4"/>
        <v>4.4610703504356666</v>
      </c>
      <c r="AC34" s="53">
        <f t="shared" si="4"/>
        <v>3.8182920035731733</v>
      </c>
      <c r="AD34" s="53">
        <f t="shared" si="4"/>
        <v>3.8633389357142458</v>
      </c>
      <c r="AE34" s="53">
        <f t="shared" si="6"/>
        <v>1.7796466527855164</v>
      </c>
      <c r="AF34" s="53">
        <f>AF12/AF$27*100</f>
        <v>2.8202875112246382</v>
      </c>
      <c r="AG34" s="28"/>
      <c r="AH34" s="28"/>
      <c r="AI34" s="28"/>
      <c r="AJ34" s="28"/>
      <c r="AK34" s="28"/>
      <c r="AL34" s="28"/>
    </row>
    <row r="35" spans="1:38" ht="12.6" customHeight="1">
      <c r="A35" s="28">
        <v>5</v>
      </c>
      <c r="B35" s="33" t="s">
        <v>101</v>
      </c>
      <c r="C35" s="53">
        <f t="shared" si="3"/>
        <v>0.21266129544638565</v>
      </c>
      <c r="D35" s="53">
        <f t="shared" si="4"/>
        <v>0.18548238202309247</v>
      </c>
      <c r="E35" s="53">
        <f t="shared" si="4"/>
        <v>0.28122143062453198</v>
      </c>
      <c r="F35" s="53">
        <f t="shared" si="4"/>
        <v>1.8554498940696174</v>
      </c>
      <c r="G35" s="53">
        <f t="shared" si="4"/>
        <v>0.65203119148208866</v>
      </c>
      <c r="H35" s="53">
        <f t="shared" si="4"/>
        <v>5.3876116426657022E-6</v>
      </c>
      <c r="I35" s="53">
        <f t="shared" si="4"/>
        <v>0.73080401538049544</v>
      </c>
      <c r="J35" s="53">
        <f t="shared" si="4"/>
        <v>0.74575709761450448</v>
      </c>
      <c r="K35" s="53">
        <f t="shared" si="4"/>
        <v>2.1348303547101057</v>
      </c>
      <c r="L35" s="53">
        <f t="shared" si="4"/>
        <v>1.1082123457882946</v>
      </c>
      <c r="M35" s="53">
        <f t="shared" si="4"/>
        <v>0.36314022015948111</v>
      </c>
      <c r="N35" s="53">
        <f t="shared" si="4"/>
        <v>0.8834430486137248</v>
      </c>
      <c r="O35" s="53">
        <f t="shared" si="4"/>
        <v>0.21568509321729118</v>
      </c>
      <c r="P35" s="53">
        <f t="shared" si="4"/>
        <v>0.48317170424380829</v>
      </c>
      <c r="Q35" s="53">
        <f t="shared" si="4"/>
        <v>0.87708312724394299</v>
      </c>
      <c r="R35" s="53">
        <f t="shared" si="4"/>
        <v>0.81218197416969007</v>
      </c>
      <c r="S35" s="53">
        <f t="shared" si="4"/>
        <v>0.17407488440119603</v>
      </c>
      <c r="T35" s="53">
        <f t="shared" si="4"/>
        <v>0.19068229406238291</v>
      </c>
      <c r="U35" s="53">
        <f t="shared" si="4"/>
        <v>0.21996620438343525</v>
      </c>
      <c r="V35" s="53">
        <f t="shared" si="4"/>
        <v>0.40779885421101697</v>
      </c>
      <c r="W35" s="53">
        <f t="shared" si="4"/>
        <v>1.1432751963226147</v>
      </c>
      <c r="X35" s="53">
        <f t="shared" si="4"/>
        <v>11.921674265249438</v>
      </c>
      <c r="Y35" s="53">
        <f t="shared" si="4"/>
        <v>11.082650819711311</v>
      </c>
      <c r="Z35" s="53">
        <f t="shared" si="4"/>
        <v>12.364004569434179</v>
      </c>
      <c r="AA35" s="53">
        <f t="shared" si="4"/>
        <v>6.4513051292394987</v>
      </c>
      <c r="AB35" s="53">
        <f t="shared" si="4"/>
        <v>6.3324183448427673</v>
      </c>
      <c r="AC35" s="53">
        <f t="shared" si="4"/>
        <v>3.3937752844264493</v>
      </c>
      <c r="AD35" s="53">
        <f t="shared" si="4"/>
        <v>3.6001329215212068</v>
      </c>
      <c r="AE35" s="53">
        <f t="shared" si="6"/>
        <v>2.4069459272132043</v>
      </c>
      <c r="AF35" s="53">
        <f t="shared" si="4"/>
        <v>3.7488564028558278</v>
      </c>
      <c r="AG35" s="28"/>
      <c r="AH35" s="28"/>
      <c r="AI35" s="28"/>
      <c r="AJ35" s="28"/>
      <c r="AK35" s="28"/>
      <c r="AL35" s="28"/>
    </row>
    <row r="36" spans="1:38" ht="12.75" customHeight="1">
      <c r="A36" s="28">
        <v>6</v>
      </c>
      <c r="B36" s="33" t="s">
        <v>112</v>
      </c>
      <c r="C36" s="53">
        <f t="shared" si="3"/>
        <v>6.0071867799205148</v>
      </c>
      <c r="D36" s="53">
        <f t="shared" si="4"/>
        <v>4.8860879202205574</v>
      </c>
      <c r="E36" s="53">
        <f t="shared" si="4"/>
        <v>1.6962937842455714</v>
      </c>
      <c r="F36" s="53">
        <f t="shared" si="4"/>
        <v>2.918159565534864</v>
      </c>
      <c r="G36" s="53">
        <f t="shared" si="4"/>
        <v>0.69780048901860425</v>
      </c>
      <c r="H36" s="53">
        <f t="shared" si="4"/>
        <v>1.5589900912739918</v>
      </c>
      <c r="I36" s="53">
        <f t="shared" si="4"/>
        <v>4.1777168292643729</v>
      </c>
      <c r="J36" s="53">
        <f t="shared" si="4"/>
        <v>8.9864800150246786</v>
      </c>
      <c r="K36" s="53">
        <f t="shared" si="4"/>
        <v>8.7445946628402993</v>
      </c>
      <c r="L36" s="53">
        <f t="shared" si="4"/>
        <v>8.0060134892339043</v>
      </c>
      <c r="M36" s="53">
        <f t="shared" si="4"/>
        <v>5.1368035781955284</v>
      </c>
      <c r="N36" s="53">
        <f t="shared" si="4"/>
        <v>3.007466906622533</v>
      </c>
      <c r="O36" s="53">
        <f t="shared" si="4"/>
        <v>5.5072057584927485</v>
      </c>
      <c r="P36" s="53">
        <f t="shared" si="4"/>
        <v>3.0808176009298536</v>
      </c>
      <c r="Q36" s="53">
        <f t="shared" si="4"/>
        <v>3.7614981804624317</v>
      </c>
      <c r="R36" s="53">
        <f t="shared" si="4"/>
        <v>5.3044365811275371</v>
      </c>
      <c r="S36" s="53">
        <f t="shared" si="4"/>
        <v>3.0694618166386887</v>
      </c>
      <c r="T36" s="53">
        <f t="shared" si="4"/>
        <v>7.3246535516835358</v>
      </c>
      <c r="U36" s="53">
        <f t="shared" si="4"/>
        <v>2.6264829714839713</v>
      </c>
      <c r="V36" s="53">
        <f t="shared" si="4"/>
        <v>6.4528068934364136</v>
      </c>
      <c r="W36" s="53">
        <f t="shared" si="4"/>
        <v>13.774162901937981</v>
      </c>
      <c r="X36" s="53">
        <f t="shared" si="4"/>
        <v>7.5551999970458068</v>
      </c>
      <c r="Y36" s="53">
        <f t="shared" si="4"/>
        <v>5.7438221821728987</v>
      </c>
      <c r="Z36" s="53">
        <f t="shared" si="4"/>
        <v>3.1008207074415242</v>
      </c>
      <c r="AA36" s="53">
        <f t="shared" si="4"/>
        <v>3.1531704025968144</v>
      </c>
      <c r="AB36" s="53">
        <f t="shared" si="4"/>
        <v>3.8557669271546886</v>
      </c>
      <c r="AC36" s="53">
        <f t="shared" si="4"/>
        <v>4.9907474031122447</v>
      </c>
      <c r="AD36" s="53">
        <f t="shared" si="4"/>
        <v>2.9655089077504617</v>
      </c>
      <c r="AE36" s="53">
        <f t="shared" si="6"/>
        <v>1.1084305332411579</v>
      </c>
      <c r="AF36" s="53">
        <f t="shared" si="4"/>
        <v>4.1761391339911329</v>
      </c>
      <c r="AG36" s="28"/>
      <c r="AH36" s="28"/>
      <c r="AI36" s="28"/>
      <c r="AJ36" s="28"/>
      <c r="AK36" s="28"/>
      <c r="AL36" s="28"/>
    </row>
    <row r="37" spans="1:38" ht="12.75" customHeight="1">
      <c r="B37" s="33" t="s">
        <v>258</v>
      </c>
      <c r="C37" s="53">
        <f t="shared" si="3"/>
        <v>2.7863320337935711E-2</v>
      </c>
      <c r="D37" s="53">
        <f t="shared" si="4"/>
        <v>0</v>
      </c>
      <c r="E37" s="53">
        <f t="shared" si="4"/>
        <v>0</v>
      </c>
      <c r="F37" s="53">
        <f t="shared" si="4"/>
        <v>0.12925044177125811</v>
      </c>
      <c r="G37" s="53">
        <f t="shared" si="4"/>
        <v>4.7991400352638401E-2</v>
      </c>
      <c r="H37" s="53">
        <f t="shared" si="4"/>
        <v>0.2601677662243268</v>
      </c>
      <c r="I37" s="53">
        <f t="shared" si="4"/>
        <v>3.1490424737682113E-2</v>
      </c>
      <c r="J37" s="53">
        <f t="shared" si="4"/>
        <v>0.4251894711107489</v>
      </c>
      <c r="K37" s="53">
        <f t="shared" si="4"/>
        <v>1.5839277822766826</v>
      </c>
      <c r="L37" s="53">
        <f t="shared" si="4"/>
        <v>0.14104126871810591</v>
      </c>
      <c r="M37" s="53">
        <f t="shared" si="4"/>
        <v>6.9129169234337382E-3</v>
      </c>
      <c r="N37" s="53">
        <f t="shared" si="4"/>
        <v>1.6839765134262271E-2</v>
      </c>
      <c r="O37" s="53">
        <f t="shared" si="4"/>
        <v>1.9527734168365313E-2</v>
      </c>
      <c r="P37" s="53">
        <f t="shared" si="4"/>
        <v>5.8693269767723475E-4</v>
      </c>
      <c r="Q37" s="53">
        <f t="shared" si="4"/>
        <v>0.2571887948770446</v>
      </c>
      <c r="R37" s="53">
        <f t="shared" si="4"/>
        <v>0.42974500762429002</v>
      </c>
      <c r="S37" s="53">
        <f t="shared" si="4"/>
        <v>0.25305197934247142</v>
      </c>
      <c r="T37" s="53">
        <f t="shared" si="4"/>
        <v>0.24001901181200952</v>
      </c>
      <c r="U37" s="53">
        <f t="shared" si="4"/>
        <v>0.5924833921993522</v>
      </c>
      <c r="V37" s="53">
        <f t="shared" si="4"/>
        <v>0.5953580870351779</v>
      </c>
      <c r="W37" s="53">
        <f t="shared" si="4"/>
        <v>0.2415099702486814</v>
      </c>
      <c r="X37" s="53">
        <f t="shared" si="4"/>
        <v>0.27000663614917952</v>
      </c>
      <c r="Y37" s="53">
        <f t="shared" si="4"/>
        <v>0.20345941610859236</v>
      </c>
      <c r="Z37" s="53">
        <f t="shared" si="4"/>
        <v>0.19631710776972727</v>
      </c>
      <c r="AA37" s="53">
        <f t="shared" si="4"/>
        <v>0</v>
      </c>
      <c r="AB37" s="53">
        <f t="shared" si="4"/>
        <v>0.15829175464036166</v>
      </c>
      <c r="AC37" s="53">
        <f t="shared" si="4"/>
        <v>0.15391889097165545</v>
      </c>
      <c r="AD37" s="53">
        <f t="shared" si="4"/>
        <v>5.4268605974810438E-2</v>
      </c>
      <c r="AE37" s="53">
        <f t="shared" si="6"/>
        <v>0.34082913005616955</v>
      </c>
      <c r="AF37" s="53">
        <f t="shared" si="4"/>
        <v>0.23160460580762249</v>
      </c>
      <c r="AG37" s="28"/>
      <c r="AH37" s="28"/>
      <c r="AI37" s="28"/>
      <c r="AJ37" s="28"/>
      <c r="AK37" s="28"/>
      <c r="AL37" s="28"/>
    </row>
    <row r="38" spans="1:38" ht="12.75" customHeight="1">
      <c r="B38" s="33" t="s">
        <v>125</v>
      </c>
      <c r="C38" s="53">
        <f t="shared" si="3"/>
        <v>2.596931076231308</v>
      </c>
      <c r="D38" s="53">
        <f t="shared" si="4"/>
        <v>3.8419171752641668</v>
      </c>
      <c r="E38" s="53">
        <f t="shared" si="4"/>
        <v>7.3324360119479906</v>
      </c>
      <c r="F38" s="53">
        <f t="shared" si="4"/>
        <v>13.530911410261796</v>
      </c>
      <c r="G38" s="53">
        <f t="shared" si="4"/>
        <v>5.8543159565029912</v>
      </c>
      <c r="H38" s="53">
        <f t="shared" si="4"/>
        <v>1.6341049424548431</v>
      </c>
      <c r="I38" s="53">
        <f t="shared" si="4"/>
        <v>2.4608747477447057</v>
      </c>
      <c r="J38" s="53">
        <f t="shared" si="4"/>
        <v>1.9217138435916097</v>
      </c>
      <c r="K38" s="53">
        <f t="shared" si="4"/>
        <v>2.5331059328453622</v>
      </c>
      <c r="L38" s="53">
        <f t="shared" si="4"/>
        <v>4.1892877021647159</v>
      </c>
      <c r="M38" s="53">
        <f t="shared" si="4"/>
        <v>3.6127656422615915</v>
      </c>
      <c r="N38" s="53">
        <f t="shared" si="4"/>
        <v>8.3214642181490905</v>
      </c>
      <c r="O38" s="53">
        <f t="shared" si="4"/>
        <v>9.702824349013861</v>
      </c>
      <c r="P38" s="53">
        <f t="shared" si="4"/>
        <v>11.196631804446186</v>
      </c>
      <c r="Q38" s="53">
        <f t="shared" si="4"/>
        <v>9.5954151222642174</v>
      </c>
      <c r="R38" s="53">
        <f t="shared" si="4"/>
        <v>17.470507335660965</v>
      </c>
      <c r="S38" s="53">
        <f t="shared" si="4"/>
        <v>23.418049241804972</v>
      </c>
      <c r="T38" s="53">
        <f t="shared" si="4"/>
        <v>20.916383635456278</v>
      </c>
      <c r="U38" s="53">
        <f t="shared" si="4"/>
        <v>23.061088329251138</v>
      </c>
      <c r="V38" s="53">
        <f t="shared" si="4"/>
        <v>19.491133444107376</v>
      </c>
      <c r="W38" s="53">
        <f t="shared" si="4"/>
        <v>21.520465653305486</v>
      </c>
      <c r="X38" s="53">
        <f t="shared" si="4"/>
        <v>15.84431338225488</v>
      </c>
      <c r="Y38" s="53">
        <f t="shared" si="4"/>
        <v>19.510514035516703</v>
      </c>
      <c r="Z38" s="53">
        <f t="shared" si="4"/>
        <v>23.475086481821346</v>
      </c>
      <c r="AA38" s="53">
        <f t="shared" si="4"/>
        <v>24.693653991736873</v>
      </c>
      <c r="AB38" s="53">
        <f t="shared" si="4"/>
        <v>17.516398345187607</v>
      </c>
      <c r="AC38" s="53">
        <f t="shared" si="4"/>
        <v>22.717387469034513</v>
      </c>
      <c r="AD38" s="53">
        <f t="shared" si="4"/>
        <v>26.210860212231786</v>
      </c>
      <c r="AE38" s="53">
        <f t="shared" si="6"/>
        <v>17.269420452143407</v>
      </c>
      <c r="AF38" s="53">
        <f t="shared" si="4"/>
        <v>19.740353157364016</v>
      </c>
      <c r="AG38" s="28"/>
      <c r="AH38" s="28"/>
      <c r="AI38" s="28"/>
      <c r="AJ38" s="28"/>
      <c r="AK38" s="28"/>
      <c r="AL38" s="28"/>
    </row>
    <row r="39" spans="1:38" ht="12.75" customHeight="1">
      <c r="B39" s="33" t="s">
        <v>256</v>
      </c>
      <c r="C39" s="53">
        <f t="shared" si="3"/>
        <v>0</v>
      </c>
      <c r="D39" s="53">
        <f t="shared" si="4"/>
        <v>0</v>
      </c>
      <c r="E39" s="53">
        <f t="shared" si="4"/>
        <v>0</v>
      </c>
      <c r="F39" s="53">
        <f t="shared" si="4"/>
        <v>0</v>
      </c>
      <c r="G39" s="53">
        <f t="shared" si="4"/>
        <v>0</v>
      </c>
      <c r="H39" s="53">
        <f t="shared" si="4"/>
        <v>0</v>
      </c>
      <c r="I39" s="53">
        <f t="shared" si="4"/>
        <v>1.422251149143894E-2</v>
      </c>
      <c r="J39" s="53">
        <f t="shared" si="4"/>
        <v>9.6597247786342347E-4</v>
      </c>
      <c r="K39" s="53">
        <f t="shared" si="4"/>
        <v>1.6074431929049365E-2</v>
      </c>
      <c r="L39" s="53">
        <f t="shared" si="4"/>
        <v>4.0311973362979682E-2</v>
      </c>
      <c r="M39" s="53">
        <f t="shared" si="4"/>
        <v>5.1576227235646376E-3</v>
      </c>
      <c r="N39" s="53">
        <f t="shared" si="4"/>
        <v>5.1252788601982187E-2</v>
      </c>
      <c r="O39" s="53">
        <f t="shared" si="4"/>
        <v>0.23199937761317221</v>
      </c>
      <c r="P39" s="53">
        <f t="shared" si="4"/>
        <v>0.35695647568406541</v>
      </c>
      <c r="Q39" s="53">
        <f t="shared" si="4"/>
        <v>0.27747315878822409</v>
      </c>
      <c r="R39" s="53">
        <f t="shared" si="4"/>
        <v>0.20097232480705518</v>
      </c>
      <c r="S39" s="53">
        <f t="shared" si="4"/>
        <v>9.8792364180947528E-2</v>
      </c>
      <c r="T39" s="53">
        <f t="shared" si="4"/>
        <v>0.15981186209199194</v>
      </c>
      <c r="U39" s="53">
        <f t="shared" si="4"/>
        <v>0.19465276648010685</v>
      </c>
      <c r="V39" s="53">
        <f t="shared" si="4"/>
        <v>0.20834442689961091</v>
      </c>
      <c r="W39" s="53">
        <f t="shared" si="4"/>
        <v>0.30246288252822884</v>
      </c>
      <c r="X39" s="53">
        <f t="shared" si="4"/>
        <v>1.0627902251996364</v>
      </c>
      <c r="Y39" s="53">
        <f t="shared" si="4"/>
        <v>5.2607362088352856</v>
      </c>
      <c r="Z39" s="53">
        <f t="shared" si="4"/>
        <v>7.613219120256562</v>
      </c>
      <c r="AA39" s="53">
        <f t="shared" si="4"/>
        <v>8.0236406975583243</v>
      </c>
      <c r="AB39" s="53">
        <f t="shared" si="4"/>
        <v>3.0712654260963301</v>
      </c>
      <c r="AC39" s="53">
        <f t="shared" si="4"/>
        <v>3.0779332177221588</v>
      </c>
      <c r="AD39" s="53">
        <f t="shared" si="4"/>
        <v>8.4744352538923362</v>
      </c>
      <c r="AE39" s="53">
        <f t="shared" si="6"/>
        <v>8.2789588707567976</v>
      </c>
      <c r="AF39" s="53">
        <f t="shared" si="4"/>
        <v>4.2907784004762739</v>
      </c>
      <c r="AG39" s="28"/>
      <c r="AH39" s="28"/>
      <c r="AI39" s="28"/>
      <c r="AJ39" s="28"/>
      <c r="AK39" s="28"/>
      <c r="AL39" s="28"/>
    </row>
    <row r="40" spans="1:38" ht="12.75" customHeight="1">
      <c r="B40" s="33" t="s">
        <v>124</v>
      </c>
      <c r="C40" s="53">
        <f t="shared" si="3"/>
        <v>0.13131522577023719</v>
      </c>
      <c r="D40" s="53">
        <f t="shared" si="4"/>
        <v>0.57767545425529976</v>
      </c>
      <c r="E40" s="53">
        <f t="shared" si="4"/>
        <v>0.2738586935427787</v>
      </c>
      <c r="F40" s="53">
        <f t="shared" si="4"/>
        <v>0.14904312136190151</v>
      </c>
      <c r="G40" s="53">
        <f t="shared" si="4"/>
        <v>4.3051873772464347E-2</v>
      </c>
      <c r="H40" s="53">
        <f t="shared" si="4"/>
        <v>4.9038810830349312E-2</v>
      </c>
      <c r="I40" s="53">
        <f t="shared" si="4"/>
        <v>0.93844709892176892</v>
      </c>
      <c r="J40" s="53">
        <f t="shared" si="4"/>
        <v>0.39611955390571357</v>
      </c>
      <c r="K40" s="53">
        <f t="shared" si="4"/>
        <v>0.98306368459153914</v>
      </c>
      <c r="L40" s="53">
        <f t="shared" si="4"/>
        <v>2.4722528281832057</v>
      </c>
      <c r="M40" s="53">
        <f t="shared" si="4"/>
        <v>0.93513858713782672</v>
      </c>
      <c r="N40" s="53">
        <f t="shared" si="4"/>
        <v>1.0605039051612257</v>
      </c>
      <c r="O40" s="53">
        <f t="shared" si="4"/>
        <v>0.61775917603231278</v>
      </c>
      <c r="P40" s="53">
        <f t="shared" si="4"/>
        <v>0.47214816877803512</v>
      </c>
      <c r="Q40" s="53">
        <f t="shared" si="4"/>
        <v>0.18042882413997693</v>
      </c>
      <c r="R40" s="53">
        <f t="shared" si="4"/>
        <v>0.34134175873228212</v>
      </c>
      <c r="S40" s="53">
        <f t="shared" si="4"/>
        <v>0.37980430127733805</v>
      </c>
      <c r="T40" s="53">
        <f t="shared" si="4"/>
        <v>0.48469320920452308</v>
      </c>
      <c r="U40" s="53">
        <f t="shared" si="4"/>
        <v>0.57503963208501252</v>
      </c>
      <c r="V40" s="53">
        <f t="shared" ref="D40:AF49" si="7">V18/V$27*100</f>
        <v>0.55870507445799822</v>
      </c>
      <c r="W40" s="53">
        <f t="shared" si="7"/>
        <v>0.85807481788582329</v>
      </c>
      <c r="X40" s="53">
        <f t="shared" si="7"/>
        <v>0.93113362430033375</v>
      </c>
      <c r="Y40" s="53">
        <f t="shared" si="7"/>
        <v>0.66654414214948177</v>
      </c>
      <c r="Z40" s="53">
        <f t="shared" si="7"/>
        <v>0.59161345874042304</v>
      </c>
      <c r="AA40" s="53">
        <f t="shared" si="7"/>
        <v>0.78168403955201293</v>
      </c>
      <c r="AB40" s="53">
        <f t="shared" si="7"/>
        <v>0.67768862845837519</v>
      </c>
      <c r="AC40" s="53">
        <f t="shared" si="7"/>
        <v>0.80625639527909554</v>
      </c>
      <c r="AD40" s="53">
        <f t="shared" si="7"/>
        <v>1.1606522718511663</v>
      </c>
      <c r="AE40" s="53">
        <f t="shared" si="6"/>
        <v>1.3670412285806006</v>
      </c>
      <c r="AF40" s="53">
        <f t="shared" si="7"/>
        <v>0.85465922018316887</v>
      </c>
      <c r="AG40" s="28"/>
      <c r="AH40" s="28"/>
      <c r="AI40" s="28"/>
      <c r="AJ40" s="28"/>
      <c r="AK40" s="28"/>
      <c r="AL40" s="28"/>
    </row>
    <row r="41" spans="1:38" ht="12.75" customHeight="1">
      <c r="B41" s="33" t="s">
        <v>250</v>
      </c>
      <c r="C41" s="53">
        <f t="shared" si="3"/>
        <v>4.0896756147037222E-2</v>
      </c>
      <c r="D41" s="53">
        <f t="shared" si="7"/>
        <v>0.21113390854324565</v>
      </c>
      <c r="E41" s="53">
        <f t="shared" si="7"/>
        <v>0</v>
      </c>
      <c r="F41" s="53">
        <f t="shared" si="7"/>
        <v>5.5193796858469625E-2</v>
      </c>
      <c r="G41" s="53">
        <f t="shared" si="7"/>
        <v>0</v>
      </c>
      <c r="H41" s="53">
        <f t="shared" si="7"/>
        <v>9.2743886134459587E-3</v>
      </c>
      <c r="I41" s="53">
        <f t="shared" si="7"/>
        <v>0</v>
      </c>
      <c r="J41" s="53">
        <f t="shared" si="7"/>
        <v>4.9469499623914712E-3</v>
      </c>
      <c r="K41" s="53">
        <f t="shared" si="7"/>
        <v>0.10607838650828313</v>
      </c>
      <c r="L41" s="53">
        <f t="shared" si="7"/>
        <v>0.31274428648915875</v>
      </c>
      <c r="M41" s="53">
        <f t="shared" si="7"/>
        <v>0.10854722307251941</v>
      </c>
      <c r="N41" s="53">
        <f t="shared" si="7"/>
        <v>0.23843063153796001</v>
      </c>
      <c r="O41" s="53">
        <f t="shared" si="7"/>
        <v>0.17131142896498885</v>
      </c>
      <c r="P41" s="53">
        <f t="shared" si="7"/>
        <v>0.1679077506477766</v>
      </c>
      <c r="Q41" s="53">
        <f t="shared" si="7"/>
        <v>1.8322470552023851E-2</v>
      </c>
      <c r="R41" s="53">
        <f t="shared" si="7"/>
        <v>0.14035723052642513</v>
      </c>
      <c r="S41" s="53">
        <f t="shared" si="7"/>
        <v>0.20776958300816281</v>
      </c>
      <c r="T41" s="53">
        <f t="shared" si="7"/>
        <v>0.27323402377320088</v>
      </c>
      <c r="U41" s="53">
        <f t="shared" si="7"/>
        <v>0.32377881884288567</v>
      </c>
      <c r="V41" s="53">
        <f t="shared" si="7"/>
        <v>0.27223143354734031</v>
      </c>
      <c r="W41" s="53">
        <f t="shared" si="7"/>
        <v>0.47498877796520533</v>
      </c>
      <c r="X41" s="53">
        <f t="shared" si="7"/>
        <v>0.49704365319761473</v>
      </c>
      <c r="Y41" s="53">
        <f t="shared" si="7"/>
        <v>0.30789762067406551</v>
      </c>
      <c r="Z41" s="53">
        <f t="shared" si="7"/>
        <v>0.27133790789513246</v>
      </c>
      <c r="AA41" s="53">
        <f t="shared" si="7"/>
        <v>0.30655960632039359</v>
      </c>
      <c r="AB41" s="53">
        <f t="shared" si="7"/>
        <v>0.23014095623488115</v>
      </c>
      <c r="AC41" s="53">
        <f t="shared" si="7"/>
        <v>0.22234611881052946</v>
      </c>
      <c r="AD41" s="53">
        <f t="shared" si="7"/>
        <v>0.3442592193542523</v>
      </c>
      <c r="AE41" s="53">
        <f t="shared" si="6"/>
        <v>0.40684501653033822</v>
      </c>
      <c r="AF41" s="53">
        <f t="shared" si="7"/>
        <v>0.30562427797015085</v>
      </c>
      <c r="AG41" s="28"/>
      <c r="AH41" s="28"/>
      <c r="AI41" s="28"/>
      <c r="AJ41" s="28"/>
      <c r="AK41" s="28"/>
      <c r="AL41" s="28"/>
    </row>
    <row r="42" spans="1:38" ht="12.75" customHeight="1">
      <c r="B42" s="33" t="s">
        <v>251</v>
      </c>
      <c r="C42" s="53">
        <f t="shared" si="3"/>
        <v>3.0856845016821125E-2</v>
      </c>
      <c r="D42" s="53">
        <f t="shared" si="7"/>
        <v>7.1752686410453292E-2</v>
      </c>
      <c r="E42" s="53">
        <f t="shared" si="7"/>
        <v>0</v>
      </c>
      <c r="F42" s="53">
        <f t="shared" si="7"/>
        <v>0</v>
      </c>
      <c r="G42" s="53">
        <f t="shared" si="7"/>
        <v>0</v>
      </c>
      <c r="H42" s="53">
        <f t="shared" si="7"/>
        <v>1.813700976563104E-2</v>
      </c>
      <c r="I42" s="53">
        <f t="shared" si="7"/>
        <v>0.16606048590691308</v>
      </c>
      <c r="J42" s="53">
        <f t="shared" si="7"/>
        <v>6.7889716619972146E-2</v>
      </c>
      <c r="K42" s="53">
        <f t="shared" si="7"/>
        <v>0.10143050359595002</v>
      </c>
      <c r="L42" s="53">
        <f t="shared" si="7"/>
        <v>6.5198534222770027E-2</v>
      </c>
      <c r="M42" s="53">
        <f t="shared" si="7"/>
        <v>4.5308649761472322E-2</v>
      </c>
      <c r="N42" s="53">
        <f t="shared" si="7"/>
        <v>2.3437776024655885E-2</v>
      </c>
      <c r="O42" s="53">
        <f t="shared" si="7"/>
        <v>3.5187561291284947E-2</v>
      </c>
      <c r="P42" s="53">
        <f t="shared" si="7"/>
        <v>5.6765374256684001E-2</v>
      </c>
      <c r="Q42" s="53">
        <f t="shared" si="7"/>
        <v>1.16876845633346E-2</v>
      </c>
      <c r="R42" s="53">
        <f t="shared" si="7"/>
        <v>9.6855211192873568E-3</v>
      </c>
      <c r="S42" s="53">
        <f t="shared" si="7"/>
        <v>1.0935457249006462E-2</v>
      </c>
      <c r="T42" s="53">
        <f t="shared" si="7"/>
        <v>5.0925371755959729E-3</v>
      </c>
      <c r="U42" s="53">
        <f t="shared" si="7"/>
        <v>9.9354676271441594E-3</v>
      </c>
      <c r="V42" s="53">
        <f t="shared" si="7"/>
        <v>1.8813963784999225E-2</v>
      </c>
      <c r="W42" s="53">
        <f t="shared" si="7"/>
        <v>5.0381008458390462E-2</v>
      </c>
      <c r="X42" s="53">
        <f t="shared" si="7"/>
        <v>5.7959174834972989E-2</v>
      </c>
      <c r="Y42" s="53">
        <f t="shared" si="7"/>
        <v>5.2925505507804484E-2</v>
      </c>
      <c r="Z42" s="53">
        <f t="shared" si="7"/>
        <v>3.1584951867042618E-2</v>
      </c>
      <c r="AA42" s="53">
        <f t="shared" si="7"/>
        <v>6.255540271738548E-2</v>
      </c>
      <c r="AB42" s="53">
        <f t="shared" si="7"/>
        <v>4.054769742453062E-2</v>
      </c>
      <c r="AC42" s="53">
        <f t="shared" si="7"/>
        <v>5.3480010131438674E-2</v>
      </c>
      <c r="AD42" s="53">
        <f t="shared" si="7"/>
        <v>6.2354819520559442E-2</v>
      </c>
      <c r="AE42" s="53">
        <f t="shared" si="6"/>
        <v>8.5705822850781072E-2</v>
      </c>
      <c r="AF42" s="53">
        <f t="shared" si="7"/>
        <v>4.9527878012487814E-2</v>
      </c>
      <c r="AG42" s="28"/>
      <c r="AH42" s="28"/>
      <c r="AI42" s="28"/>
      <c r="AJ42" s="28"/>
      <c r="AK42" s="28"/>
      <c r="AL42" s="28"/>
    </row>
    <row r="43" spans="1:38" ht="12.75" customHeight="1">
      <c r="B43" s="33" t="s">
        <v>252</v>
      </c>
      <c r="C43" s="53">
        <f t="shared" si="3"/>
        <v>5.9561624606378837E-2</v>
      </c>
      <c r="D43" s="53">
        <f t="shared" si="7"/>
        <v>0.15194677299220091</v>
      </c>
      <c r="E43" s="53">
        <f t="shared" si="7"/>
        <v>1.269078781212039E-2</v>
      </c>
      <c r="F43" s="53">
        <f t="shared" si="7"/>
        <v>5.719621415038853E-2</v>
      </c>
      <c r="G43" s="53">
        <f t="shared" si="7"/>
        <v>4.3051873772464347E-2</v>
      </c>
      <c r="H43" s="53">
        <f t="shared" si="7"/>
        <v>2.162741245127232E-2</v>
      </c>
      <c r="I43" s="53">
        <f t="shared" si="7"/>
        <v>0.71962690564386067</v>
      </c>
      <c r="J43" s="53">
        <f t="shared" si="7"/>
        <v>0.25429664558153647</v>
      </c>
      <c r="K43" s="53">
        <f t="shared" si="7"/>
        <v>0.34872843680837134</v>
      </c>
      <c r="L43" s="53">
        <f t="shared" si="7"/>
        <v>1.1363960972485336</v>
      </c>
      <c r="M43" s="53">
        <f t="shared" si="7"/>
        <v>0.45493098980385865</v>
      </c>
      <c r="N43" s="53">
        <f t="shared" si="7"/>
        <v>0.34538028939070842</v>
      </c>
      <c r="O43" s="53">
        <f t="shared" si="7"/>
        <v>0.13123111995574965</v>
      </c>
      <c r="P43" s="53">
        <f t="shared" si="7"/>
        <v>4.449592922712782E-2</v>
      </c>
      <c r="Q43" s="53">
        <f t="shared" si="7"/>
        <v>2.9612855741505073E-2</v>
      </c>
      <c r="R43" s="53">
        <f t="shared" si="7"/>
        <v>5.9644560174249552E-2</v>
      </c>
      <c r="S43" s="53">
        <f t="shared" si="7"/>
        <v>5.8236415910283536E-2</v>
      </c>
      <c r="T43" s="53">
        <f t="shared" si="7"/>
        <v>4.5182188391872428E-2</v>
      </c>
      <c r="U43" s="53">
        <f t="shared" si="7"/>
        <v>6.6773760877362809E-2</v>
      </c>
      <c r="V43" s="53">
        <f t="shared" si="7"/>
        <v>9.9812442695740883E-2</v>
      </c>
      <c r="W43" s="53">
        <f t="shared" si="7"/>
        <v>9.3333168502762853E-2</v>
      </c>
      <c r="X43" s="53">
        <f t="shared" si="7"/>
        <v>0.12025387228865768</v>
      </c>
      <c r="Y43" s="53">
        <f t="shared" si="7"/>
        <v>0.12712974394463311</v>
      </c>
      <c r="Z43" s="53">
        <f t="shared" si="7"/>
        <v>0.14369591304961296</v>
      </c>
      <c r="AA43" s="53">
        <f t="shared" si="7"/>
        <v>0.16965296976927738</v>
      </c>
      <c r="AB43" s="53">
        <f t="shared" si="7"/>
        <v>0.25669468691128478</v>
      </c>
      <c r="AC43" s="53">
        <f t="shared" si="7"/>
        <v>0.24707988832713051</v>
      </c>
      <c r="AD43" s="53">
        <f t="shared" si="7"/>
        <v>0.33808722957709991</v>
      </c>
      <c r="AE43" s="53">
        <f t="shared" si="6"/>
        <v>0.29670777044321828</v>
      </c>
      <c r="AF43" s="53">
        <f t="shared" si="7"/>
        <v>0.19611677239472824</v>
      </c>
      <c r="AG43" s="28"/>
      <c r="AH43" s="28"/>
      <c r="AI43" s="28"/>
      <c r="AJ43" s="28"/>
      <c r="AK43" s="28"/>
      <c r="AL43" s="28"/>
    </row>
    <row r="44" spans="1:38" ht="12.75" customHeight="1">
      <c r="B44" s="33" t="s">
        <v>253</v>
      </c>
      <c r="C44" s="53">
        <f t="shared" si="3"/>
        <v>0</v>
      </c>
      <c r="D44" s="53">
        <f t="shared" si="7"/>
        <v>0</v>
      </c>
      <c r="E44" s="53">
        <f t="shared" si="7"/>
        <v>0.22073077214547146</v>
      </c>
      <c r="F44" s="53">
        <f t="shared" si="7"/>
        <v>0</v>
      </c>
      <c r="G44" s="53">
        <f t="shared" si="7"/>
        <v>0</v>
      </c>
      <c r="H44" s="53">
        <f t="shared" si="7"/>
        <v>0</v>
      </c>
      <c r="I44" s="53">
        <f t="shared" si="7"/>
        <v>2.3351404068817621E-2</v>
      </c>
      <c r="J44" s="53">
        <f t="shared" si="7"/>
        <v>4.3088226891362401E-2</v>
      </c>
      <c r="K44" s="53">
        <f t="shared" si="7"/>
        <v>7.2961587292361449E-2</v>
      </c>
      <c r="L44" s="53">
        <f t="shared" si="7"/>
        <v>0.30013847424616247</v>
      </c>
      <c r="M44" s="53">
        <f t="shared" si="7"/>
        <v>0.1973423662812917</v>
      </c>
      <c r="N44" s="53">
        <f t="shared" si="7"/>
        <v>0.22995950572581872</v>
      </c>
      <c r="O44" s="53">
        <f t="shared" si="7"/>
        <v>9.1657879412541915E-2</v>
      </c>
      <c r="P44" s="53">
        <f t="shared" si="7"/>
        <v>7.0432996405704093E-2</v>
      </c>
      <c r="Q44" s="53">
        <f t="shared" si="7"/>
        <v>2.5362528398131357E-2</v>
      </c>
      <c r="R44" s="53">
        <f t="shared" si="7"/>
        <v>3.8709976505544405E-2</v>
      </c>
      <c r="S44" s="53">
        <f t="shared" si="7"/>
        <v>2.7814758580162278E-2</v>
      </c>
      <c r="T44" s="53">
        <f t="shared" si="7"/>
        <v>6.3505685783853197E-2</v>
      </c>
      <c r="U44" s="53">
        <f t="shared" si="7"/>
        <v>2.2761226891167226E-2</v>
      </c>
      <c r="V44" s="53">
        <f t="shared" si="7"/>
        <v>2.123721418964061E-2</v>
      </c>
      <c r="W44" s="53">
        <f t="shared" si="7"/>
        <v>3.8612995956478768E-2</v>
      </c>
      <c r="X44" s="53">
        <f t="shared" si="7"/>
        <v>2.2583747296602934E-2</v>
      </c>
      <c r="Y44" s="53">
        <f t="shared" si="7"/>
        <v>3.2735969357399634E-2</v>
      </c>
      <c r="Z44" s="53">
        <f t="shared" si="7"/>
        <v>2.6089512353850975E-2</v>
      </c>
      <c r="AA44" s="53">
        <f t="shared" si="7"/>
        <v>5.1350434632319399E-2</v>
      </c>
      <c r="AB44" s="53">
        <f t="shared" si="7"/>
        <v>5.2701704546281564E-2</v>
      </c>
      <c r="AC44" s="53">
        <f t="shared" si="7"/>
        <v>6.0775099629463751E-2</v>
      </c>
      <c r="AD44" s="53">
        <f t="shared" si="7"/>
        <v>8.8863253276226323E-2</v>
      </c>
      <c r="AE44" s="53">
        <f t="shared" si="6"/>
        <v>8.2028539588122701E-2</v>
      </c>
      <c r="AF44" s="53">
        <f t="shared" si="7"/>
        <v>6.050514591096396E-2</v>
      </c>
      <c r="AG44" s="28"/>
      <c r="AH44" s="28"/>
      <c r="AI44" s="28"/>
      <c r="AJ44" s="28"/>
      <c r="AK44" s="28"/>
      <c r="AL44" s="28"/>
    </row>
    <row r="45" spans="1:38" ht="12.75" customHeight="1">
      <c r="B45" s="33" t="s">
        <v>254</v>
      </c>
      <c r="C45" s="53">
        <f t="shared" si="3"/>
        <v>0</v>
      </c>
      <c r="D45" s="53">
        <f t="shared" si="7"/>
        <v>0</v>
      </c>
      <c r="E45" s="53">
        <f t="shared" si="7"/>
        <v>0</v>
      </c>
      <c r="F45" s="53">
        <f t="shared" si="7"/>
        <v>0</v>
      </c>
      <c r="G45" s="53">
        <f t="shared" si="7"/>
        <v>0</v>
      </c>
      <c r="H45" s="53">
        <f t="shared" si="7"/>
        <v>0</v>
      </c>
      <c r="I45" s="53">
        <f t="shared" si="7"/>
        <v>2.940830330217745E-2</v>
      </c>
      <c r="J45" s="53">
        <f t="shared" si="7"/>
        <v>2.5898014850451068E-2</v>
      </c>
      <c r="K45" s="53">
        <f t="shared" si="7"/>
        <v>0.1219130760913554</v>
      </c>
      <c r="L45" s="53">
        <f t="shared" si="7"/>
        <v>0.14976857368741361</v>
      </c>
      <c r="M45" s="53">
        <f t="shared" si="7"/>
        <v>3.3200568383265606E-2</v>
      </c>
      <c r="N45" s="53">
        <f t="shared" si="7"/>
        <v>0.10980852842499202</v>
      </c>
      <c r="O45" s="53">
        <f t="shared" si="7"/>
        <v>9.7183303141153907E-2</v>
      </c>
      <c r="P45" s="53">
        <f t="shared" si="7"/>
        <v>3.9452381546249062E-2</v>
      </c>
      <c r="Q45" s="53">
        <f t="shared" si="7"/>
        <v>1.3637157881328351E-2</v>
      </c>
      <c r="R45" s="53">
        <f t="shared" si="7"/>
        <v>2.4210866196703644E-2</v>
      </c>
      <c r="S45" s="53">
        <f t="shared" si="7"/>
        <v>1.0325095746765064E-2</v>
      </c>
      <c r="T45" s="53">
        <f t="shared" si="7"/>
        <v>1.5663415448495838E-2</v>
      </c>
      <c r="U45" s="53">
        <f t="shared" si="7"/>
        <v>4.1302269816815639E-2</v>
      </c>
      <c r="V45" s="53">
        <f t="shared" si="7"/>
        <v>5.5488131367055125E-2</v>
      </c>
      <c r="W45" s="53">
        <f t="shared" si="7"/>
        <v>8.6314152481507395E-2</v>
      </c>
      <c r="X45" s="53">
        <f t="shared" si="7"/>
        <v>0.1008739930963823</v>
      </c>
      <c r="Y45" s="53">
        <f t="shared" si="7"/>
        <v>7.23864378102166E-2</v>
      </c>
      <c r="Z45" s="53">
        <f t="shared" si="7"/>
        <v>2.8962308794203497E-2</v>
      </c>
      <c r="AA45" s="53">
        <f t="shared" si="7"/>
        <v>9.5020978641198062E-3</v>
      </c>
      <c r="AB45" s="53">
        <f t="shared" si="7"/>
        <v>1.8061382414332763E-2</v>
      </c>
      <c r="AC45" s="53">
        <f t="shared" si="7"/>
        <v>3.094999924544278E-2</v>
      </c>
      <c r="AD45" s="53">
        <f t="shared" si="7"/>
        <v>3.8552902637938181E-2</v>
      </c>
      <c r="AE45" s="53">
        <f t="shared" si="6"/>
        <v>0.10637111618944509</v>
      </c>
      <c r="AF45" s="53">
        <f t="shared" si="7"/>
        <v>5.4788216769727734E-2</v>
      </c>
      <c r="AG45" s="28"/>
      <c r="AH45" s="28"/>
      <c r="AI45" s="28"/>
      <c r="AJ45" s="28"/>
      <c r="AK45" s="28"/>
      <c r="AL45" s="28"/>
    </row>
    <row r="46" spans="1:38" ht="12.75" customHeight="1">
      <c r="B46" s="33" t="s">
        <v>255</v>
      </c>
      <c r="C46" s="53">
        <f t="shared" si="3"/>
        <v>0</v>
      </c>
      <c r="D46" s="53">
        <f t="shared" si="7"/>
        <v>0.14284208630939982</v>
      </c>
      <c r="E46" s="53">
        <f t="shared" si="7"/>
        <v>2.6589184083174941E-2</v>
      </c>
      <c r="F46" s="53">
        <f t="shared" si="7"/>
        <v>9.1632775882608351E-3</v>
      </c>
      <c r="G46" s="53">
        <f t="shared" si="7"/>
        <v>0</v>
      </c>
      <c r="H46" s="53">
        <f t="shared" si="7"/>
        <v>0</v>
      </c>
      <c r="I46" s="53">
        <f t="shared" si="7"/>
        <v>0</v>
      </c>
      <c r="J46" s="53">
        <f t="shared" si="7"/>
        <v>0</v>
      </c>
      <c r="K46" s="53">
        <f t="shared" si="7"/>
        <v>0.23195169429521778</v>
      </c>
      <c r="L46" s="53">
        <f t="shared" si="7"/>
        <v>0.50800686228916736</v>
      </c>
      <c r="M46" s="53">
        <f t="shared" si="7"/>
        <v>9.5808789835419128E-2</v>
      </c>
      <c r="N46" s="53">
        <f t="shared" si="7"/>
        <v>0.1134871740570905</v>
      </c>
      <c r="O46" s="53">
        <f t="shared" si="7"/>
        <v>9.1187883266593578E-2</v>
      </c>
      <c r="P46" s="53">
        <f t="shared" si="7"/>
        <v>9.3093736694493473E-2</v>
      </c>
      <c r="Q46" s="53">
        <f t="shared" si="7"/>
        <v>8.1806127003653695E-2</v>
      </c>
      <c r="R46" s="53">
        <f t="shared" si="7"/>
        <v>6.8733604210072116E-2</v>
      </c>
      <c r="S46" s="53">
        <f t="shared" si="7"/>
        <v>6.4722990782957915E-2</v>
      </c>
      <c r="T46" s="53">
        <f t="shared" si="7"/>
        <v>8.2015358631504734E-2</v>
      </c>
      <c r="U46" s="53">
        <f t="shared" si="7"/>
        <v>0.110488088029637</v>
      </c>
      <c r="V46" s="53">
        <f t="shared" si="7"/>
        <v>9.112188887322209E-2</v>
      </c>
      <c r="W46" s="53">
        <f t="shared" si="7"/>
        <v>0.11444471452147849</v>
      </c>
      <c r="X46" s="53">
        <f t="shared" si="7"/>
        <v>0.13241918358610305</v>
      </c>
      <c r="Y46" s="53">
        <f t="shared" si="7"/>
        <v>7.346886485536222E-2</v>
      </c>
      <c r="Z46" s="53">
        <f t="shared" si="7"/>
        <v>7.2174951146518021E-2</v>
      </c>
      <c r="AA46" s="53">
        <f t="shared" si="7"/>
        <v>0.18206352824851746</v>
      </c>
      <c r="AB46" s="53">
        <f t="shared" si="7"/>
        <v>7.9542200927064335E-2</v>
      </c>
      <c r="AC46" s="53">
        <f t="shared" si="7"/>
        <v>0.19162527913509039</v>
      </c>
      <c r="AD46" s="53">
        <f t="shared" si="7"/>
        <v>0.28853484748509006</v>
      </c>
      <c r="AE46" s="53">
        <f t="shared" si="6"/>
        <v>0.38938296297869512</v>
      </c>
      <c r="AF46" s="53">
        <f t="shared" si="7"/>
        <v>0.18709571615800097</v>
      </c>
      <c r="AG46" s="28"/>
      <c r="AH46" s="28"/>
      <c r="AI46" s="28"/>
      <c r="AJ46" s="28"/>
      <c r="AK46" s="28"/>
      <c r="AL46" s="28"/>
    </row>
    <row r="47" spans="1:38" ht="12.75" customHeight="1">
      <c r="B47" s="33" t="s">
        <v>105</v>
      </c>
      <c r="C47" s="53">
        <f t="shared" si="3"/>
        <v>16.551020975984709</v>
      </c>
      <c r="D47" s="53">
        <f t="shared" si="7"/>
        <v>13.39928159555682</v>
      </c>
      <c r="E47" s="53">
        <f t="shared" si="7"/>
        <v>17.640063025328367</v>
      </c>
      <c r="F47" s="53">
        <f t="shared" si="7"/>
        <v>23.401502395560481</v>
      </c>
      <c r="G47" s="53">
        <f t="shared" si="7"/>
        <v>10.266539180359038</v>
      </c>
      <c r="H47" s="53">
        <f t="shared" si="7"/>
        <v>4.9477908875814647</v>
      </c>
      <c r="I47" s="53">
        <f t="shared" si="7"/>
        <v>21.194225213595775</v>
      </c>
      <c r="J47" s="53">
        <f t="shared" si="7"/>
        <v>25.410556451665784</v>
      </c>
      <c r="K47" s="53">
        <f t="shared" si="7"/>
        <v>20.938563996753619</v>
      </c>
      <c r="L47" s="53">
        <f t="shared" si="7"/>
        <v>18.731985027945079</v>
      </c>
      <c r="M47" s="53">
        <f t="shared" si="7"/>
        <v>16.899211972506254</v>
      </c>
      <c r="N47" s="53">
        <f t="shared" si="7"/>
        <v>26.538995165026684</v>
      </c>
      <c r="O47" s="53">
        <f t="shared" si="7"/>
        <v>39.889720313632274</v>
      </c>
      <c r="P47" s="53">
        <f t="shared" si="7"/>
        <v>25.217480289701381</v>
      </c>
      <c r="Q47" s="53">
        <f t="shared" si="7"/>
        <v>24.933475757785686</v>
      </c>
      <c r="R47" s="53">
        <f t="shared" si="7"/>
        <v>32.796517459247539</v>
      </c>
      <c r="S47" s="53">
        <f t="shared" si="7"/>
        <v>40.135908157101163</v>
      </c>
      <c r="T47" s="53">
        <f t="shared" si="7"/>
        <v>44.784485846367502</v>
      </c>
      <c r="U47" s="53">
        <f t="shared" si="7"/>
        <v>41.174707261748118</v>
      </c>
      <c r="V47" s="53">
        <f t="shared" si="7"/>
        <v>40.437142478487978</v>
      </c>
      <c r="W47" s="53">
        <f t="shared" si="7"/>
        <v>47.306455882892109</v>
      </c>
      <c r="X47" s="53">
        <f t="shared" si="7"/>
        <v>46.95733491185193</v>
      </c>
      <c r="Y47" s="53">
        <f t="shared" si="7"/>
        <v>47.500837092929771</v>
      </c>
      <c r="Z47" s="53">
        <f t="shared" si="7"/>
        <v>51.29174521346841</v>
      </c>
      <c r="AA47" s="53">
        <f t="shared" si="7"/>
        <v>55.096608344191367</v>
      </c>
      <c r="AB47" s="53">
        <f t="shared" si="7"/>
        <v>55.402441893280709</v>
      </c>
      <c r="AC47" s="53">
        <f t="shared" si="7"/>
        <v>59.598306475057505</v>
      </c>
      <c r="AD47" s="53">
        <f t="shared" si="7"/>
        <v>63.298927145495668</v>
      </c>
      <c r="AE47" s="53">
        <f t="shared" si="6"/>
        <v>61.983562464156662</v>
      </c>
      <c r="AF47" s="53">
        <f t="shared" si="7"/>
        <v>50.803380569750509</v>
      </c>
      <c r="AG47" s="28"/>
      <c r="AH47" s="28"/>
      <c r="AI47" s="28"/>
      <c r="AJ47" s="28"/>
      <c r="AK47" s="28"/>
      <c r="AL47" s="28"/>
    </row>
    <row r="48" spans="1:38" ht="12.75" customHeight="1">
      <c r="B48" s="33" t="s">
        <v>106</v>
      </c>
      <c r="C48" s="53">
        <f t="shared" si="3"/>
        <v>83.448979024015287</v>
      </c>
      <c r="D48" s="53">
        <f t="shared" si="7"/>
        <v>86.600718404443185</v>
      </c>
      <c r="E48" s="53">
        <f t="shared" si="7"/>
        <v>82.359936974671641</v>
      </c>
      <c r="F48" s="53">
        <f t="shared" si="7"/>
        <v>76.598497604439515</v>
      </c>
      <c r="G48" s="53">
        <f t="shared" si="7"/>
        <v>89.733460819640953</v>
      </c>
      <c r="H48" s="53">
        <f t="shared" si="7"/>
        <v>95.052209112418538</v>
      </c>
      <c r="I48" s="53">
        <f t="shared" si="7"/>
        <v>78.805774786404228</v>
      </c>
      <c r="J48" s="53">
        <f t="shared" si="7"/>
        <v>74.589443548334216</v>
      </c>
      <c r="K48" s="53">
        <f t="shared" si="7"/>
        <v>79.061436003246371</v>
      </c>
      <c r="L48" s="53">
        <f t="shared" si="7"/>
        <v>81.268014972054914</v>
      </c>
      <c r="M48" s="53">
        <f t="shared" si="7"/>
        <v>83.100788027493749</v>
      </c>
      <c r="N48" s="53">
        <f t="shared" si="7"/>
        <v>73.461004834973309</v>
      </c>
      <c r="O48" s="53">
        <f t="shared" si="7"/>
        <v>60.110279686367718</v>
      </c>
      <c r="P48" s="53">
        <f t="shared" si="7"/>
        <v>74.782519710298629</v>
      </c>
      <c r="Q48" s="53">
        <f t="shared" si="7"/>
        <v>75.066524242214314</v>
      </c>
      <c r="R48" s="53">
        <f t="shared" si="7"/>
        <v>67.203482540752461</v>
      </c>
      <c r="S48" s="53">
        <f t="shared" si="7"/>
        <v>59.864091842898837</v>
      </c>
      <c r="T48" s="53">
        <f t="shared" si="7"/>
        <v>55.215514153632498</v>
      </c>
      <c r="U48" s="53">
        <f t="shared" si="7"/>
        <v>58.825292738251889</v>
      </c>
      <c r="V48" s="53">
        <f t="shared" si="7"/>
        <v>59.562857521512022</v>
      </c>
      <c r="W48" s="53">
        <f t="shared" si="7"/>
        <v>52.693544117107891</v>
      </c>
      <c r="X48" s="53">
        <f t="shared" si="7"/>
        <v>53.04266508814807</v>
      </c>
      <c r="Y48" s="53">
        <f t="shared" si="7"/>
        <v>52.499162907070229</v>
      </c>
      <c r="Z48" s="53">
        <f t="shared" si="7"/>
        <v>48.70825478653159</v>
      </c>
      <c r="AA48" s="53">
        <f t="shared" si="7"/>
        <v>44.903391655808633</v>
      </c>
      <c r="AB48" s="53">
        <f t="shared" si="7"/>
        <v>44.597558106719291</v>
      </c>
      <c r="AC48" s="53">
        <f t="shared" si="7"/>
        <v>40.401693524942495</v>
      </c>
      <c r="AD48" s="53">
        <f t="shared" si="7"/>
        <v>36.701072854504332</v>
      </c>
      <c r="AE48" s="53">
        <f t="shared" si="6"/>
        <v>38.016437535843338</v>
      </c>
      <c r="AF48" s="53">
        <f t="shared" si="7"/>
        <v>49.196619430249456</v>
      </c>
      <c r="AG48" s="28"/>
      <c r="AH48" s="28"/>
      <c r="AI48" s="28"/>
      <c r="AJ48" s="28"/>
      <c r="AK48" s="28"/>
      <c r="AL48" s="28"/>
    </row>
    <row r="49" spans="1:38" ht="12.75" customHeight="1">
      <c r="B49" s="33" t="s">
        <v>94</v>
      </c>
      <c r="C49" s="53">
        <f t="shared" si="3"/>
        <v>100</v>
      </c>
      <c r="D49" s="53">
        <f t="shared" si="7"/>
        <v>100</v>
      </c>
      <c r="E49" s="53">
        <f t="shared" si="7"/>
        <v>100</v>
      </c>
      <c r="F49" s="53">
        <f t="shared" si="7"/>
        <v>100</v>
      </c>
      <c r="G49" s="53">
        <f t="shared" si="7"/>
        <v>100</v>
      </c>
      <c r="H49" s="53">
        <f t="shared" si="7"/>
        <v>100</v>
      </c>
      <c r="I49" s="53">
        <f t="shared" si="7"/>
        <v>100</v>
      </c>
      <c r="J49" s="53">
        <f t="shared" si="7"/>
        <v>100</v>
      </c>
      <c r="K49" s="53">
        <f t="shared" si="7"/>
        <v>100</v>
      </c>
      <c r="L49" s="53">
        <f t="shared" si="7"/>
        <v>100</v>
      </c>
      <c r="M49" s="53">
        <f t="shared" si="7"/>
        <v>100</v>
      </c>
      <c r="N49" s="53">
        <f t="shared" si="7"/>
        <v>100</v>
      </c>
      <c r="O49" s="53">
        <f t="shared" si="7"/>
        <v>100</v>
      </c>
      <c r="P49" s="53">
        <f t="shared" si="7"/>
        <v>100</v>
      </c>
      <c r="Q49" s="53">
        <f t="shared" si="7"/>
        <v>100</v>
      </c>
      <c r="R49" s="53">
        <f t="shared" si="7"/>
        <v>100</v>
      </c>
      <c r="S49" s="53">
        <f t="shared" si="7"/>
        <v>100</v>
      </c>
      <c r="T49" s="53">
        <f t="shared" si="7"/>
        <v>100</v>
      </c>
      <c r="U49" s="53">
        <f t="shared" si="7"/>
        <v>100</v>
      </c>
      <c r="V49" s="53">
        <f t="shared" si="7"/>
        <v>100</v>
      </c>
      <c r="W49" s="53">
        <f t="shared" si="7"/>
        <v>100</v>
      </c>
      <c r="X49" s="53">
        <f t="shared" si="7"/>
        <v>100</v>
      </c>
      <c r="Y49" s="53">
        <f t="shared" ref="Y49:AF49" si="8">Y27/Y$27*100</f>
        <v>100</v>
      </c>
      <c r="Z49" s="53">
        <f t="shared" si="8"/>
        <v>100</v>
      </c>
      <c r="AA49" s="53">
        <f t="shared" si="8"/>
        <v>100</v>
      </c>
      <c r="AB49" s="53">
        <f t="shared" si="8"/>
        <v>100</v>
      </c>
      <c r="AC49" s="53">
        <f t="shared" si="8"/>
        <v>100</v>
      </c>
      <c r="AD49" s="53">
        <f t="shared" si="8"/>
        <v>100</v>
      </c>
      <c r="AE49" s="53">
        <f>AE27/AE$27*100</f>
        <v>100</v>
      </c>
      <c r="AF49" s="53">
        <f t="shared" si="8"/>
        <v>100</v>
      </c>
      <c r="AG49" s="28"/>
      <c r="AH49" s="28"/>
      <c r="AI49" s="28"/>
      <c r="AJ49" s="28"/>
      <c r="AK49" s="28"/>
      <c r="AL49" s="28"/>
    </row>
    <row r="50" spans="1:38" ht="12.75" customHeight="1">
      <c r="B50" s="33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28"/>
      <c r="AH50" s="28"/>
      <c r="AI50" s="28"/>
      <c r="AJ50" s="28"/>
      <c r="AK50" s="28"/>
      <c r="AL50" s="28"/>
    </row>
    <row r="51" spans="1:38" ht="12.75" customHeight="1">
      <c r="B51" s="33"/>
      <c r="C51" s="107" t="s">
        <v>96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28"/>
      <c r="AH51" s="28"/>
      <c r="AI51" s="28"/>
      <c r="AJ51" s="28"/>
      <c r="AK51" s="28"/>
      <c r="AL51" s="28"/>
    </row>
    <row r="52" spans="1:38" ht="12.75" customHeight="1">
      <c r="B52" s="33"/>
      <c r="C52" s="46"/>
      <c r="D52" s="46"/>
      <c r="E52" s="46"/>
      <c r="F52" s="46"/>
      <c r="G52" s="46"/>
      <c r="H52" s="47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28"/>
      <c r="AH52" s="28"/>
      <c r="AI52" s="28"/>
      <c r="AJ52" s="28"/>
      <c r="AK52" s="28"/>
      <c r="AL52" s="28"/>
    </row>
    <row r="53" spans="1:38" ht="12.75" customHeight="1">
      <c r="A53" s="28">
        <v>1</v>
      </c>
      <c r="B53" s="33" t="s">
        <v>111</v>
      </c>
      <c r="C53" s="55" t="str">
        <f t="shared" ref="C53:D71" si="9">IFERROR((C9/B9)*100-100,"--")</f>
        <v>--</v>
      </c>
      <c r="D53" s="55">
        <f t="shared" si="9"/>
        <v>-82.701883604783859</v>
      </c>
      <c r="E53" s="55">
        <f t="shared" ref="E53:AE53" si="10">IFERROR((E9/D9)*100-100,"--")</f>
        <v>43.110796975733052</v>
      </c>
      <c r="F53" s="55">
        <f t="shared" si="10"/>
        <v>1339.6306329227591</v>
      </c>
      <c r="G53" s="55">
        <f t="shared" si="10"/>
        <v>-84.686844408774959</v>
      </c>
      <c r="H53" s="55">
        <f t="shared" si="10"/>
        <v>-67.413441955193491</v>
      </c>
      <c r="I53" s="55">
        <f t="shared" si="10"/>
        <v>206.24999999999994</v>
      </c>
      <c r="J53" s="55">
        <f t="shared" si="10"/>
        <v>54.210204081632668</v>
      </c>
      <c r="K53" s="55">
        <f t="shared" si="10"/>
        <v>391.29512239235254</v>
      </c>
      <c r="L53" s="55">
        <f t="shared" si="10"/>
        <v>451.88055798985727</v>
      </c>
      <c r="M53" s="55">
        <f t="shared" si="10"/>
        <v>2557.2602971514848</v>
      </c>
      <c r="N53" s="55">
        <f t="shared" si="10"/>
        <v>93.367223433768629</v>
      </c>
      <c r="O53" s="55">
        <f t="shared" si="10"/>
        <v>297.24135526758249</v>
      </c>
      <c r="P53" s="55">
        <f t="shared" si="10"/>
        <v>-60.548961146389487</v>
      </c>
      <c r="Q53" s="55">
        <f t="shared" si="10"/>
        <v>-43.022779965359547</v>
      </c>
      <c r="R53" s="55">
        <f t="shared" si="10"/>
        <v>-8.9329095744680842</v>
      </c>
      <c r="S53" s="55">
        <f t="shared" si="10"/>
        <v>186.10947555830313</v>
      </c>
      <c r="T53" s="55">
        <f t="shared" si="10"/>
        <v>37.353184976278385</v>
      </c>
      <c r="U53" s="55">
        <f t="shared" si="10"/>
        <v>-14.828417078705129</v>
      </c>
      <c r="V53" s="55">
        <f t="shared" si="10"/>
        <v>-25.278352951809552</v>
      </c>
      <c r="W53" s="55">
        <f t="shared" si="10"/>
        <v>-74.643375481346467</v>
      </c>
      <c r="X53" s="55">
        <f t="shared" si="10"/>
        <v>64.158995415267697</v>
      </c>
      <c r="Y53" s="55">
        <f t="shared" si="10"/>
        <v>40.796336368528927</v>
      </c>
      <c r="Z53" s="55">
        <f t="shared" si="10"/>
        <v>-3.8673811578061503</v>
      </c>
      <c r="AA53" s="55">
        <f t="shared" si="10"/>
        <v>78.834620857785609</v>
      </c>
      <c r="AB53" s="55">
        <f t="shared" si="10"/>
        <v>-2.1213058921375421</v>
      </c>
      <c r="AC53" s="55">
        <f t="shared" si="10"/>
        <v>273.32284089203819</v>
      </c>
      <c r="AD53" s="55">
        <f t="shared" si="10"/>
        <v>30.146383037183767</v>
      </c>
      <c r="AE53" s="55">
        <f t="shared" si="10"/>
        <v>350.52529636917961</v>
      </c>
      <c r="AF53" s="55">
        <f>IFERROR((POWER(AD9/C9,1/29)-1)*100,"--")</f>
        <v>38.005348499744088</v>
      </c>
      <c r="AG53" s="28"/>
      <c r="AH53" s="28"/>
      <c r="AI53" s="28"/>
      <c r="AJ53" s="28"/>
      <c r="AK53" s="28"/>
      <c r="AL53" s="28"/>
    </row>
    <row r="54" spans="1:38" ht="12.6" customHeight="1">
      <c r="A54" s="28">
        <v>2</v>
      </c>
      <c r="B54" s="33" t="s">
        <v>246</v>
      </c>
      <c r="C54" s="55" t="str">
        <f t="shared" si="9"/>
        <v>--</v>
      </c>
      <c r="D54" s="55">
        <f t="shared" si="9"/>
        <v>-36.843872190316553</v>
      </c>
      <c r="E54" s="55">
        <f t="shared" ref="E54:AE54" si="11">IFERROR((E10/D10)*100-100,"--")</f>
        <v>165.45650460344154</v>
      </c>
      <c r="F54" s="55">
        <f t="shared" si="11"/>
        <v>-72.194620393030618</v>
      </c>
      <c r="G54" s="55">
        <f t="shared" si="11"/>
        <v>-70.925104697110029</v>
      </c>
      <c r="H54" s="55">
        <f t="shared" si="11"/>
        <v>32.455777647296827</v>
      </c>
      <c r="I54" s="55">
        <f t="shared" si="11"/>
        <v>215.59891941345546</v>
      </c>
      <c r="J54" s="55">
        <f t="shared" si="11"/>
        <v>113.91325368100104</v>
      </c>
      <c r="K54" s="55">
        <f t="shared" si="11"/>
        <v>-73.760871234961712</v>
      </c>
      <c r="L54" s="55">
        <f t="shared" si="11"/>
        <v>428.61108330606578</v>
      </c>
      <c r="M54" s="55">
        <f t="shared" si="11"/>
        <v>237.10756785597385</v>
      </c>
      <c r="N54" s="55">
        <f t="shared" si="11"/>
        <v>-5.6032206206120492</v>
      </c>
      <c r="O54" s="55">
        <f t="shared" si="11"/>
        <v>254.07916205293606</v>
      </c>
      <c r="P54" s="55">
        <f t="shared" si="11"/>
        <v>49.224117061744749</v>
      </c>
      <c r="Q54" s="55">
        <f t="shared" si="11"/>
        <v>-69.309449081361549</v>
      </c>
      <c r="R54" s="55">
        <f t="shared" si="11"/>
        <v>30.01337049179935</v>
      </c>
      <c r="S54" s="55">
        <f t="shared" si="11"/>
        <v>168.97267716753095</v>
      </c>
      <c r="T54" s="55">
        <f t="shared" si="11"/>
        <v>91.063144402055627</v>
      </c>
      <c r="U54" s="55">
        <f t="shared" si="11"/>
        <v>-13.766130952911851</v>
      </c>
      <c r="V54" s="55">
        <f t="shared" si="11"/>
        <v>53.319074336221661</v>
      </c>
      <c r="W54" s="55">
        <f t="shared" si="11"/>
        <v>-13.413404964714474</v>
      </c>
      <c r="X54" s="55">
        <f t="shared" si="11"/>
        <v>-29.748312699514216</v>
      </c>
      <c r="Y54" s="55">
        <f t="shared" si="11"/>
        <v>-30.328709882787592</v>
      </c>
      <c r="Z54" s="55">
        <f t="shared" si="11"/>
        <v>85.674811759983243</v>
      </c>
      <c r="AA54" s="55">
        <f t="shared" si="11"/>
        <v>112.34460375269219</v>
      </c>
      <c r="AB54" s="55">
        <f t="shared" si="11"/>
        <v>52.123303090334872</v>
      </c>
      <c r="AC54" s="55">
        <f t="shared" si="11"/>
        <v>20.084415653502475</v>
      </c>
      <c r="AD54" s="55">
        <f t="shared" si="11"/>
        <v>67.848924622332646</v>
      </c>
      <c r="AE54" s="55">
        <f t="shared" si="11"/>
        <v>0.93952702799388987</v>
      </c>
      <c r="AF54" s="55">
        <f t="shared" ref="AF54:AF71" si="12">IFERROR((POWER(AD10/C10,1/29)-1)*100,"--")</f>
        <v>22.870284057235679</v>
      </c>
      <c r="AG54" s="28"/>
      <c r="AH54" s="28"/>
      <c r="AI54" s="28"/>
      <c r="AJ54" s="28"/>
      <c r="AK54" s="28"/>
      <c r="AL54" s="28"/>
    </row>
    <row r="55" spans="1:38" ht="12.75" customHeight="1">
      <c r="A55" s="28">
        <v>3</v>
      </c>
      <c r="B55" s="33" t="s">
        <v>247</v>
      </c>
      <c r="C55" s="55" t="str">
        <f t="shared" si="9"/>
        <v>--</v>
      </c>
      <c r="D55" s="55">
        <f t="shared" si="9"/>
        <v>34.379939646500958</v>
      </c>
      <c r="E55" s="55">
        <f t="shared" ref="E55:AE55" si="13">IFERROR((E11/D11)*100-100,"--")</f>
        <v>-100</v>
      </c>
      <c r="F55" s="55" t="str">
        <f t="shared" si="13"/>
        <v>--</v>
      </c>
      <c r="G55" s="55">
        <f t="shared" si="13"/>
        <v>2853.772342427093</v>
      </c>
      <c r="H55" s="55">
        <f t="shared" si="13"/>
        <v>-92.142324817030058</v>
      </c>
      <c r="I55" s="55">
        <f t="shared" si="13"/>
        <v>230.04215304798964</v>
      </c>
      <c r="J55" s="55">
        <f t="shared" si="13"/>
        <v>124.32824089993613</v>
      </c>
      <c r="K55" s="55">
        <f t="shared" si="13"/>
        <v>160.24000087591565</v>
      </c>
      <c r="L55" s="55">
        <f t="shared" si="13"/>
        <v>501.30593011759254</v>
      </c>
      <c r="M55" s="55">
        <f t="shared" si="13"/>
        <v>5.7595293636922378</v>
      </c>
      <c r="N55" s="55">
        <f t="shared" si="13"/>
        <v>76.310757973708689</v>
      </c>
      <c r="O55" s="55">
        <f t="shared" si="13"/>
        <v>451.65085047223442</v>
      </c>
      <c r="P55" s="55">
        <f t="shared" si="13"/>
        <v>102.60750647555614</v>
      </c>
      <c r="Q55" s="55">
        <f t="shared" si="13"/>
        <v>116.78567415450249</v>
      </c>
      <c r="R55" s="55">
        <f t="shared" si="13"/>
        <v>86.361816978374293</v>
      </c>
      <c r="S55" s="55">
        <f t="shared" si="13"/>
        <v>56.645290798619243</v>
      </c>
      <c r="T55" s="55">
        <f t="shared" si="13"/>
        <v>15.418934002988209</v>
      </c>
      <c r="U55" s="55">
        <f t="shared" si="13"/>
        <v>-31.842162552867393</v>
      </c>
      <c r="V55" s="55">
        <f t="shared" si="13"/>
        <v>-15.900462248976808</v>
      </c>
      <c r="W55" s="55">
        <f t="shared" si="13"/>
        <v>-19.665321822153032</v>
      </c>
      <c r="X55" s="55">
        <f t="shared" si="13"/>
        <v>-7.0321983862198891</v>
      </c>
      <c r="Y55" s="55">
        <f t="shared" si="13"/>
        <v>46.728449061052004</v>
      </c>
      <c r="Z55" s="55">
        <f t="shared" si="13"/>
        <v>80.64750892263379</v>
      </c>
      <c r="AA55" s="55">
        <f t="shared" si="13"/>
        <v>49.796056055445291</v>
      </c>
      <c r="AB55" s="55">
        <f t="shared" si="13"/>
        <v>35.179966734307527</v>
      </c>
      <c r="AC55" s="55">
        <f t="shared" si="13"/>
        <v>114.55620504528423</v>
      </c>
      <c r="AD55" s="55">
        <f t="shared" si="13"/>
        <v>60.310191591054206</v>
      </c>
      <c r="AE55" s="55">
        <f t="shared" si="13"/>
        <v>-5.0743783343189364</v>
      </c>
      <c r="AF55" s="55">
        <f t="shared" si="12"/>
        <v>49.823601623922343</v>
      </c>
      <c r="AG55" s="28"/>
      <c r="AH55" s="28"/>
      <c r="AI55" s="28"/>
      <c r="AJ55" s="28"/>
      <c r="AK55" s="28"/>
      <c r="AL55" s="28"/>
    </row>
    <row r="56" spans="1:38" ht="12.75" customHeight="1">
      <c r="A56" s="28">
        <v>4</v>
      </c>
      <c r="B56" s="33" t="s">
        <v>248</v>
      </c>
      <c r="C56" s="55" t="str">
        <f t="shared" si="9"/>
        <v>--</v>
      </c>
      <c r="D56" s="55">
        <f t="shared" si="9"/>
        <v>-36.962909442870185</v>
      </c>
      <c r="E56" s="55">
        <f t="shared" ref="E56:AE56" si="14">IFERROR((E12/D12)*100-100,"--")</f>
        <v>-16.558751381513332</v>
      </c>
      <c r="F56" s="55">
        <f t="shared" si="14"/>
        <v>-9.8338836086863779</v>
      </c>
      <c r="G56" s="55">
        <f t="shared" si="14"/>
        <v>26.893250496234344</v>
      </c>
      <c r="H56" s="55">
        <f t="shared" si="14"/>
        <v>-39.09797109568062</v>
      </c>
      <c r="I56" s="55">
        <f t="shared" si="14"/>
        <v>2927.4028288537897</v>
      </c>
      <c r="J56" s="55">
        <f t="shared" si="14"/>
        <v>-17.963545155131811</v>
      </c>
      <c r="K56" s="55">
        <f t="shared" si="14"/>
        <v>-14.024670122073729</v>
      </c>
      <c r="L56" s="55">
        <f t="shared" si="14"/>
        <v>-50.051667777493499</v>
      </c>
      <c r="M56" s="55">
        <f t="shared" si="14"/>
        <v>15.6365196876243</v>
      </c>
      <c r="N56" s="55">
        <f t="shared" si="14"/>
        <v>33.510523761090582</v>
      </c>
      <c r="O56" s="55">
        <f t="shared" si="14"/>
        <v>213.99940239867215</v>
      </c>
      <c r="P56" s="55">
        <f t="shared" si="14"/>
        <v>57.013167753906345</v>
      </c>
      <c r="Q56" s="55">
        <f t="shared" si="14"/>
        <v>-31.534368721435797</v>
      </c>
      <c r="R56" s="55">
        <f t="shared" si="14"/>
        <v>91.015522424991559</v>
      </c>
      <c r="S56" s="55">
        <f t="shared" si="14"/>
        <v>29.1071838690346</v>
      </c>
      <c r="T56" s="55">
        <f t="shared" si="14"/>
        <v>108.90351444965077</v>
      </c>
      <c r="U56" s="55">
        <f t="shared" si="14"/>
        <v>26.831178061645431</v>
      </c>
      <c r="V56" s="55">
        <f t="shared" si="14"/>
        <v>30.165595617778308</v>
      </c>
      <c r="W56" s="55">
        <f t="shared" si="14"/>
        <v>31.347966435815266</v>
      </c>
      <c r="X56" s="55">
        <f t="shared" si="14"/>
        <v>24.119526889199577</v>
      </c>
      <c r="Y56" s="55">
        <f t="shared" si="14"/>
        <v>39.520927704920382</v>
      </c>
      <c r="Z56" s="55">
        <f t="shared" si="14"/>
        <v>-3.9939285123257093</v>
      </c>
      <c r="AA56" s="55">
        <f t="shared" si="14"/>
        <v>31.782725587579847</v>
      </c>
      <c r="AB56" s="55">
        <f t="shared" si="14"/>
        <v>-31.76131541345562</v>
      </c>
      <c r="AC56" s="55">
        <f t="shared" si="14"/>
        <v>61.302528622402917</v>
      </c>
      <c r="AD56" s="55">
        <f t="shared" si="14"/>
        <v>39.0599957306367</v>
      </c>
      <c r="AE56" s="55">
        <f t="shared" si="14"/>
        <v>-25.128338376591202</v>
      </c>
      <c r="AF56" s="55">
        <f t="shared" si="12"/>
        <v>25.719050300501102</v>
      </c>
      <c r="AG56" s="28"/>
      <c r="AH56" s="28"/>
      <c r="AI56" s="28"/>
      <c r="AJ56" s="28"/>
      <c r="AK56" s="28"/>
      <c r="AL56" s="28"/>
    </row>
    <row r="57" spans="1:38" ht="12.75" customHeight="1">
      <c r="A57" s="28">
        <v>5</v>
      </c>
      <c r="B57" s="33" t="s">
        <v>101</v>
      </c>
      <c r="C57" s="55" t="str">
        <f t="shared" si="9"/>
        <v>--</v>
      </c>
      <c r="D57" s="55">
        <f t="shared" si="9"/>
        <v>-7.2439362357753225</v>
      </c>
      <c r="E57" s="55">
        <f t="shared" ref="E57:AE57" si="15">IFERROR((E13/D13)*100-100,"--")</f>
        <v>91.091719319331162</v>
      </c>
      <c r="F57" s="55">
        <f t="shared" si="15"/>
        <v>326.01208298637567</v>
      </c>
      <c r="G57" s="55">
        <f t="shared" si="15"/>
        <v>-75.227590308333404</v>
      </c>
      <c r="H57" s="55">
        <f t="shared" si="15"/>
        <v>-99.99853104736323</v>
      </c>
      <c r="I57" s="55">
        <f t="shared" si="15"/>
        <v>15704200.000000004</v>
      </c>
      <c r="J57" s="55">
        <f t="shared" si="15"/>
        <v>15.877725936754345</v>
      </c>
      <c r="K57" s="55">
        <f t="shared" si="15"/>
        <v>329.90960438671902</v>
      </c>
      <c r="L57" s="55">
        <f t="shared" si="15"/>
        <v>-0.89308963472599601</v>
      </c>
      <c r="M57" s="55">
        <f t="shared" si="15"/>
        <v>83.925557989878541</v>
      </c>
      <c r="N57" s="55">
        <f t="shared" si="15"/>
        <v>127.19199880591154</v>
      </c>
      <c r="O57" s="55">
        <f t="shared" si="15"/>
        <v>-44.025229167673452</v>
      </c>
      <c r="P57" s="55">
        <f t="shared" si="15"/>
        <v>183.85358924748425</v>
      </c>
      <c r="Q57" s="55">
        <f t="shared" si="15"/>
        <v>2.8862939804242984</v>
      </c>
      <c r="R57" s="55">
        <f t="shared" si="15"/>
        <v>29.428757608939605</v>
      </c>
      <c r="S57" s="55">
        <f t="shared" si="15"/>
        <v>-66.416337685399398</v>
      </c>
      <c r="T57" s="55">
        <f t="shared" si="15"/>
        <v>33.250136548052808</v>
      </c>
      <c r="U57" s="55">
        <f t="shared" si="15"/>
        <v>10.107544477774354</v>
      </c>
      <c r="V57" s="55">
        <f t="shared" si="15"/>
        <v>103.90410142860463</v>
      </c>
      <c r="W57" s="55">
        <f t="shared" si="15"/>
        <v>144.11073254642241</v>
      </c>
      <c r="X57" s="55">
        <f t="shared" si="15"/>
        <v>902.25012095505792</v>
      </c>
      <c r="Y57" s="55">
        <f t="shared" si="15"/>
        <v>14.502896671189475</v>
      </c>
      <c r="Z57" s="55">
        <f t="shared" si="15"/>
        <v>21.720037507332762</v>
      </c>
      <c r="AA57" s="55">
        <f t="shared" si="15"/>
        <v>-48.908170313898658</v>
      </c>
      <c r="AB57" s="55">
        <f t="shared" si="15"/>
        <v>-15.401653719591607</v>
      </c>
      <c r="AC57" s="55">
        <f t="shared" si="15"/>
        <v>1.000748860572557</v>
      </c>
      <c r="AD57" s="55">
        <f t="shared" si="15"/>
        <v>45.79545711470999</v>
      </c>
      <c r="AE57" s="55">
        <f t="shared" si="15"/>
        <v>8.6661545175269055</v>
      </c>
      <c r="AF57" s="55">
        <f t="shared" si="12"/>
        <v>33.231008275057228</v>
      </c>
      <c r="AG57" s="28"/>
      <c r="AH57" s="28"/>
      <c r="AI57" s="28"/>
      <c r="AJ57" s="28"/>
      <c r="AK57" s="28"/>
      <c r="AL57" s="28"/>
    </row>
    <row r="58" spans="1:38" ht="12.75" customHeight="1">
      <c r="A58" s="28">
        <v>6</v>
      </c>
      <c r="B58" s="33" t="s">
        <v>112</v>
      </c>
      <c r="C58" s="55" t="str">
        <f t="shared" si="9"/>
        <v>--</v>
      </c>
      <c r="D58" s="55">
        <f t="shared" si="9"/>
        <v>-13.499574701544162</v>
      </c>
      <c r="E58" s="55">
        <f t="shared" ref="E58:AE58" si="16">IFERROR((E14/D14)*100-100,"--")</f>
        <v>-56.244171384314399</v>
      </c>
      <c r="F58" s="55">
        <f t="shared" si="16"/>
        <v>11.078259062533149</v>
      </c>
      <c r="G58" s="55">
        <f t="shared" si="16"/>
        <v>-83.143346996572021</v>
      </c>
      <c r="H58" s="55">
        <f t="shared" si="16"/>
        <v>297.1842033020904</v>
      </c>
      <c r="I58" s="55">
        <f t="shared" si="16"/>
        <v>210.24842512687849</v>
      </c>
      <c r="J58" s="55">
        <f t="shared" si="16"/>
        <v>144.26098632330766</v>
      </c>
      <c r="K58" s="55">
        <f t="shared" si="16"/>
        <v>46.13735556610203</v>
      </c>
      <c r="L58" s="55">
        <f t="shared" si="16"/>
        <v>74.791760523956185</v>
      </c>
      <c r="M58" s="55">
        <f t="shared" si="16"/>
        <v>260.13667921524984</v>
      </c>
      <c r="N58" s="55">
        <f t="shared" si="16"/>
        <v>-45.324001254492551</v>
      </c>
      <c r="O58" s="55">
        <f t="shared" si="16"/>
        <v>319.83747087704819</v>
      </c>
      <c r="P58" s="55">
        <f t="shared" si="16"/>
        <v>-29.116082468461229</v>
      </c>
      <c r="Q58" s="55">
        <f t="shared" si="16"/>
        <v>-30.798878980139463</v>
      </c>
      <c r="R58" s="55">
        <f t="shared" si="16"/>
        <v>97.104526415094341</v>
      </c>
      <c r="S58" s="55">
        <f t="shared" si="16"/>
        <v>-9.329030562550173</v>
      </c>
      <c r="T58" s="55">
        <f t="shared" si="16"/>
        <v>190.28076744398749</v>
      </c>
      <c r="U58" s="55">
        <f t="shared" si="16"/>
        <v>-65.77377615595374</v>
      </c>
      <c r="V58" s="55">
        <f t="shared" si="16"/>
        <v>170.21534017456815</v>
      </c>
      <c r="W58" s="55">
        <f t="shared" si="16"/>
        <v>85.865438246772499</v>
      </c>
      <c r="X58" s="55">
        <f t="shared" si="16"/>
        <v>-47.280607438537217</v>
      </c>
      <c r="Y58" s="55">
        <f t="shared" si="16"/>
        <v>-6.359204150001716</v>
      </c>
      <c r="Z58" s="55">
        <f t="shared" si="16"/>
        <v>-41.099058081599829</v>
      </c>
      <c r="AA58" s="55">
        <f t="shared" si="16"/>
        <v>-0.42878303865802536</v>
      </c>
      <c r="AB58" s="55">
        <f t="shared" si="16"/>
        <v>5.3909188730659139</v>
      </c>
      <c r="AC58" s="55">
        <f t="shared" si="16"/>
        <v>143.93039849146319</v>
      </c>
      <c r="AD58" s="55">
        <f t="shared" si="16"/>
        <v>-18.333831190490486</v>
      </c>
      <c r="AE58" s="55">
        <f t="shared" si="16"/>
        <v>-39.248675891118253</v>
      </c>
      <c r="AF58" s="55">
        <f t="shared" si="12"/>
        <v>17.941681478889837</v>
      </c>
      <c r="AG58" s="28"/>
      <c r="AH58" s="28"/>
      <c r="AI58" s="28"/>
      <c r="AJ58" s="28"/>
      <c r="AK58" s="28"/>
      <c r="AL58" s="28"/>
    </row>
    <row r="59" spans="1:38" ht="12.75" customHeight="1">
      <c r="B59" s="33" t="s">
        <v>258</v>
      </c>
      <c r="C59" s="55" t="str">
        <f t="shared" si="9"/>
        <v>--</v>
      </c>
      <c r="D59" s="55">
        <f t="shared" si="9"/>
        <v>-100</v>
      </c>
      <c r="E59" s="55" t="str">
        <f t="shared" ref="E59:AE59" si="17">IFERROR((E15/D15)*100-100,"--")</f>
        <v>--</v>
      </c>
      <c r="F59" s="55" t="str">
        <f t="shared" si="17"/>
        <v>--</v>
      </c>
      <c r="G59" s="55">
        <f t="shared" si="17"/>
        <v>-73.825373134328359</v>
      </c>
      <c r="H59" s="55">
        <f t="shared" si="17"/>
        <v>863.7623310714489</v>
      </c>
      <c r="I59" s="55">
        <f t="shared" si="17"/>
        <v>-85.986746738455167</v>
      </c>
      <c r="J59" s="55">
        <f t="shared" si="17"/>
        <v>1433.2305938482971</v>
      </c>
      <c r="K59" s="55">
        <f t="shared" si="17"/>
        <v>459.45356861578796</v>
      </c>
      <c r="L59" s="55">
        <f t="shared" si="17"/>
        <v>-82.999756102183099</v>
      </c>
      <c r="M59" s="55">
        <f t="shared" si="17"/>
        <v>-72.489033659066237</v>
      </c>
      <c r="N59" s="55">
        <f t="shared" si="17"/>
        <v>127.490633156521</v>
      </c>
      <c r="O59" s="55">
        <f t="shared" si="17"/>
        <v>165.86831056777044</v>
      </c>
      <c r="P59" s="55">
        <f t="shared" si="17"/>
        <v>-96.191539306154198</v>
      </c>
      <c r="Q59" s="55">
        <f t="shared" si="17"/>
        <v>24736.019920955841</v>
      </c>
      <c r="R59" s="55">
        <f t="shared" si="17"/>
        <v>133.5484498831851</v>
      </c>
      <c r="S59" s="55">
        <f t="shared" si="17"/>
        <v>-7.7334708354640895</v>
      </c>
      <c r="T59" s="55">
        <f t="shared" si="17"/>
        <v>15.379675900211282</v>
      </c>
      <c r="U59" s="55">
        <f t="shared" si="17"/>
        <v>135.61450470372253</v>
      </c>
      <c r="V59" s="55">
        <f t="shared" si="17"/>
        <v>10.519267341354663</v>
      </c>
      <c r="W59" s="55">
        <f t="shared" si="17"/>
        <v>-64.67851932214333</v>
      </c>
      <c r="X59" s="55">
        <f t="shared" si="17"/>
        <v>7.4555920027191007</v>
      </c>
      <c r="Y59" s="55">
        <f t="shared" si="17"/>
        <v>-7.1860127097359623</v>
      </c>
      <c r="Z59" s="55">
        <f t="shared" si="17"/>
        <v>5.2754058062636204</v>
      </c>
      <c r="AA59" s="55">
        <f t="shared" si="17"/>
        <v>-100</v>
      </c>
      <c r="AB59" s="55" t="str">
        <f t="shared" si="17"/>
        <v>--</v>
      </c>
      <c r="AC59" s="55">
        <f t="shared" si="17"/>
        <v>83.250320100516774</v>
      </c>
      <c r="AD59" s="55">
        <f t="shared" si="17"/>
        <v>-51.542023059230708</v>
      </c>
      <c r="AE59" s="55">
        <f t="shared" si="17"/>
        <v>920.78561363123106</v>
      </c>
      <c r="AF59" s="55">
        <f t="shared" si="12"/>
        <v>23.657955969008949</v>
      </c>
      <c r="AG59" s="28"/>
      <c r="AH59" s="28"/>
      <c r="AI59" s="28"/>
      <c r="AJ59" s="28"/>
      <c r="AK59" s="28"/>
      <c r="AL59" s="28"/>
    </row>
    <row r="60" spans="1:38" ht="12.75" customHeight="1">
      <c r="B60" s="33" t="s">
        <v>125</v>
      </c>
      <c r="C60" s="55" t="str">
        <f t="shared" si="9"/>
        <v>--</v>
      </c>
      <c r="D60" s="55">
        <f t="shared" si="9"/>
        <v>57.331497216412032</v>
      </c>
      <c r="E60" s="55">
        <f t="shared" ref="E60:AE60" si="18">IFERROR((E16/D16)*100-100,"--")</f>
        <v>140.54503819226943</v>
      </c>
      <c r="F60" s="55">
        <f t="shared" si="18"/>
        <v>19.151597247579616</v>
      </c>
      <c r="G60" s="55">
        <f t="shared" si="18"/>
        <v>-69.500113735749977</v>
      </c>
      <c r="H60" s="55">
        <f t="shared" si="18"/>
        <v>-50.376925529219605</v>
      </c>
      <c r="I60" s="55">
        <f t="shared" si="18"/>
        <v>74.350624424500324</v>
      </c>
      <c r="J60" s="55">
        <f t="shared" si="18"/>
        <v>-11.324692698070692</v>
      </c>
      <c r="K60" s="55">
        <f t="shared" si="18"/>
        <v>97.959253306297228</v>
      </c>
      <c r="L60" s="55">
        <f t="shared" si="18"/>
        <v>215.74112889077662</v>
      </c>
      <c r="M60" s="55">
        <f t="shared" si="18"/>
        <v>384.05010311424917</v>
      </c>
      <c r="N60" s="55">
        <f t="shared" si="18"/>
        <v>115.10414891970814</v>
      </c>
      <c r="O60" s="55">
        <f t="shared" si="18"/>
        <v>167.33090639331363</v>
      </c>
      <c r="P60" s="55">
        <f t="shared" si="18"/>
        <v>46.218476698880039</v>
      </c>
      <c r="Q60" s="55">
        <f t="shared" si="18"/>
        <v>-51.427033069618481</v>
      </c>
      <c r="R60" s="55">
        <f t="shared" si="18"/>
        <v>154.48368281028394</v>
      </c>
      <c r="S60" s="55">
        <f t="shared" si="18"/>
        <v>110.03442556406858</v>
      </c>
      <c r="T60" s="55">
        <f t="shared" si="18"/>
        <v>8.6498907362965411</v>
      </c>
      <c r="U60" s="55">
        <f t="shared" si="18"/>
        <v>5.2360855208641794</v>
      </c>
      <c r="V60" s="55">
        <f t="shared" si="18"/>
        <v>-7.0406203612496654</v>
      </c>
      <c r="W60" s="55">
        <f t="shared" si="18"/>
        <v>-3.8616502310699303</v>
      </c>
      <c r="X60" s="55">
        <f t="shared" si="18"/>
        <v>-29.236157575000831</v>
      </c>
      <c r="Y60" s="55">
        <f t="shared" si="18"/>
        <v>51.6719822982528</v>
      </c>
      <c r="Z60" s="55">
        <f t="shared" si="18"/>
        <v>31.275916785372829</v>
      </c>
      <c r="AA60" s="55">
        <f t="shared" si="18"/>
        <v>3.0009397234155273</v>
      </c>
      <c r="AB60" s="55">
        <f t="shared" si="18"/>
        <v>-38.863677248469401</v>
      </c>
      <c r="AC60" s="55">
        <f t="shared" si="18"/>
        <v>144.41321404372113</v>
      </c>
      <c r="AD60" s="55">
        <f t="shared" si="18"/>
        <v>58.57379776624947</v>
      </c>
      <c r="AE60" s="55">
        <f t="shared" si="18"/>
        <v>7.0885379804794155</v>
      </c>
      <c r="AF60" s="55">
        <f t="shared" si="12"/>
        <v>30.87604691125545</v>
      </c>
      <c r="AG60" s="28"/>
      <c r="AH60" s="28"/>
      <c r="AI60" s="28"/>
      <c r="AJ60" s="28"/>
      <c r="AK60" s="28"/>
      <c r="AL60" s="28"/>
    </row>
    <row r="61" spans="1:38" ht="12.75" customHeight="1">
      <c r="B61" s="33" t="s">
        <v>256</v>
      </c>
      <c r="C61" s="55" t="str">
        <f t="shared" si="9"/>
        <v>--</v>
      </c>
      <c r="D61" s="55" t="str">
        <f t="shared" si="9"/>
        <v>--</v>
      </c>
      <c r="E61" s="55" t="str">
        <f t="shared" ref="E61:AE61" si="19">IFERROR((E17/D17)*100-100,"--")</f>
        <v>--</v>
      </c>
      <c r="F61" s="55" t="str">
        <f t="shared" si="19"/>
        <v>--</v>
      </c>
      <c r="G61" s="55" t="str">
        <f t="shared" si="19"/>
        <v>--</v>
      </c>
      <c r="H61" s="55" t="str">
        <f t="shared" si="19"/>
        <v>--</v>
      </c>
      <c r="I61" s="55" t="str">
        <f t="shared" si="19"/>
        <v>--</v>
      </c>
      <c r="J61" s="55">
        <f t="shared" si="19"/>
        <v>-92.28755725904459</v>
      </c>
      <c r="K61" s="55">
        <f t="shared" si="19"/>
        <v>2399.090909090909</v>
      </c>
      <c r="L61" s="55">
        <f t="shared" si="19"/>
        <v>378.78743785619014</v>
      </c>
      <c r="M61" s="55">
        <f t="shared" si="19"/>
        <v>-28.186478108474986</v>
      </c>
      <c r="N61" s="55">
        <f t="shared" si="19"/>
        <v>828.01876146141922</v>
      </c>
      <c r="O61" s="55">
        <f t="shared" si="19"/>
        <v>937.81530615734823</v>
      </c>
      <c r="P61" s="55">
        <f t="shared" si="19"/>
        <v>94.958184923137679</v>
      </c>
      <c r="Q61" s="55">
        <f t="shared" si="19"/>
        <v>-55.942081650705035</v>
      </c>
      <c r="R61" s="55">
        <f t="shared" si="19"/>
        <v>1.2356488021595169</v>
      </c>
      <c r="S61" s="55">
        <f t="shared" si="19"/>
        <v>-22.974875749831966</v>
      </c>
      <c r="T61" s="55">
        <f t="shared" si="19"/>
        <v>96.779133222463116</v>
      </c>
      <c r="U61" s="55">
        <f t="shared" si="19"/>
        <v>16.258055123927022</v>
      </c>
      <c r="V61" s="55">
        <f t="shared" si="19"/>
        <v>17.7218906927624</v>
      </c>
      <c r="W61" s="55">
        <f t="shared" si="19"/>
        <v>26.407340044301051</v>
      </c>
      <c r="X61" s="55">
        <f t="shared" si="19"/>
        <v>237.72647879082797</v>
      </c>
      <c r="Y61" s="55">
        <f t="shared" si="19"/>
        <v>509.68996751301199</v>
      </c>
      <c r="Z61" s="55">
        <f t="shared" si="19"/>
        <v>57.894999086849509</v>
      </c>
      <c r="AA61" s="55">
        <f t="shared" si="19"/>
        <v>3.196786137722782</v>
      </c>
      <c r="AB61" s="55">
        <f t="shared" si="19"/>
        <v>-67.009740109500967</v>
      </c>
      <c r="AC61" s="55">
        <f t="shared" si="19"/>
        <v>88.865638617085011</v>
      </c>
      <c r="AD61" s="55">
        <f t="shared" si="19"/>
        <v>278.40782801039927</v>
      </c>
      <c r="AE61" s="55">
        <f t="shared" si="19"/>
        <v>58.785726178587083</v>
      </c>
      <c r="AF61" s="55" t="str">
        <f t="shared" si="12"/>
        <v>--</v>
      </c>
      <c r="AG61" s="28"/>
      <c r="AH61" s="28"/>
      <c r="AI61" s="28"/>
      <c r="AJ61" s="28"/>
      <c r="AK61" s="28"/>
      <c r="AL61" s="28"/>
    </row>
    <row r="62" spans="1:38" ht="12.75" customHeight="1">
      <c r="B62" s="33" t="s">
        <v>124</v>
      </c>
      <c r="C62" s="55" t="str">
        <f t="shared" si="9"/>
        <v>--</v>
      </c>
      <c r="D62" s="55">
        <f t="shared" si="9"/>
        <v>367.83954737611657</v>
      </c>
      <c r="E62" s="55">
        <f t="shared" ref="E62:AE62" si="20">IFERROR((E18/D18)*100-100,"--")</f>
        <v>-40.249886199188801</v>
      </c>
      <c r="F62" s="55">
        <f t="shared" si="20"/>
        <v>-64.859615848194991</v>
      </c>
      <c r="G62" s="55">
        <f t="shared" si="20"/>
        <v>-79.637587367331093</v>
      </c>
      <c r="H62" s="55">
        <f t="shared" si="20"/>
        <v>102.50127129417749</v>
      </c>
      <c r="I62" s="55">
        <f t="shared" si="20"/>
        <v>2115.5614847367187</v>
      </c>
      <c r="J62" s="55">
        <f t="shared" si="20"/>
        <v>-52.068614984645578</v>
      </c>
      <c r="K62" s="55">
        <f t="shared" si="20"/>
        <v>272.7061382960328</v>
      </c>
      <c r="L62" s="55">
        <f t="shared" si="20"/>
        <v>380.12636172143158</v>
      </c>
      <c r="M62" s="55">
        <f t="shared" si="20"/>
        <v>112.31164206075968</v>
      </c>
      <c r="N62" s="55">
        <f t="shared" si="20"/>
        <v>5.9071110171094858</v>
      </c>
      <c r="O62" s="55">
        <f t="shared" si="20"/>
        <v>33.554241293626887</v>
      </c>
      <c r="P62" s="55">
        <f t="shared" si="20"/>
        <v>-3.1561308564520658</v>
      </c>
      <c r="Q62" s="55">
        <f t="shared" si="20"/>
        <v>-78.340627532484532</v>
      </c>
      <c r="R62" s="55">
        <f t="shared" si="20"/>
        <v>164.42450218617324</v>
      </c>
      <c r="S62" s="55">
        <f t="shared" si="20"/>
        <v>74.347507229589581</v>
      </c>
      <c r="T62" s="55">
        <f t="shared" si="20"/>
        <v>55.238867660587829</v>
      </c>
      <c r="U62" s="55">
        <f t="shared" si="20"/>
        <v>13.240643142784705</v>
      </c>
      <c r="V62" s="55">
        <f t="shared" si="20"/>
        <v>6.861375368074448</v>
      </c>
      <c r="W62" s="55">
        <f t="shared" si="20"/>
        <v>33.728703668307702</v>
      </c>
      <c r="X62" s="55">
        <f t="shared" si="20"/>
        <v>4.298124819886894</v>
      </c>
      <c r="Y62" s="55">
        <f t="shared" si="20"/>
        <v>-11.82875340517046</v>
      </c>
      <c r="Z62" s="55">
        <f t="shared" si="20"/>
        <v>-3.1597950166464557</v>
      </c>
      <c r="AA62" s="55">
        <f t="shared" si="20"/>
        <v>29.37674743667759</v>
      </c>
      <c r="AB62" s="55">
        <f t="shared" si="20"/>
        <v>-25.279664675552155</v>
      </c>
      <c r="AC62" s="55">
        <f t="shared" si="20"/>
        <v>124.20953804835349</v>
      </c>
      <c r="AD62" s="55">
        <f t="shared" si="20"/>
        <v>97.85065481343355</v>
      </c>
      <c r="AE62" s="55">
        <f t="shared" si="20"/>
        <v>91.437047351883507</v>
      </c>
      <c r="AF62" s="55">
        <f t="shared" si="12"/>
        <v>30.278513931378903</v>
      </c>
      <c r="AG62" s="28"/>
      <c r="AH62" s="28"/>
      <c r="AI62" s="28"/>
      <c r="AJ62" s="28"/>
      <c r="AK62" s="28"/>
      <c r="AL62" s="28"/>
    </row>
    <row r="63" spans="1:38" ht="12.75" customHeight="1">
      <c r="B63" s="33" t="s">
        <v>250</v>
      </c>
      <c r="C63" s="55" t="str">
        <f t="shared" si="9"/>
        <v>--</v>
      </c>
      <c r="D63" s="55">
        <f t="shared" si="9"/>
        <v>449.03145475699614</v>
      </c>
      <c r="E63" s="55">
        <f t="shared" ref="E63:AE63" si="21">IFERROR((E19/D19)*100-100,"--")</f>
        <v>-100</v>
      </c>
      <c r="F63" s="55" t="str">
        <f t="shared" si="21"/>
        <v>--</v>
      </c>
      <c r="G63" s="55">
        <f t="shared" si="21"/>
        <v>-100</v>
      </c>
      <c r="H63" s="55" t="str">
        <f t="shared" si="21"/>
        <v>--</v>
      </c>
      <c r="I63" s="55">
        <f t="shared" si="21"/>
        <v>-100</v>
      </c>
      <c r="J63" s="55" t="str">
        <f t="shared" si="21"/>
        <v>--</v>
      </c>
      <c r="K63" s="55">
        <f t="shared" si="21"/>
        <v>3120.3313609467464</v>
      </c>
      <c r="L63" s="55">
        <f t="shared" si="21"/>
        <v>462.86831448121757</v>
      </c>
      <c r="M63" s="55">
        <f t="shared" si="21"/>
        <v>94.813947688334167</v>
      </c>
      <c r="N63" s="55">
        <f t="shared" si="21"/>
        <v>105.13140692764736</v>
      </c>
      <c r="O63" s="55">
        <f t="shared" si="21"/>
        <v>64.730888230091125</v>
      </c>
      <c r="P63" s="55">
        <f t="shared" si="21"/>
        <v>24.193090255752338</v>
      </c>
      <c r="Q63" s="55">
        <f t="shared" si="21"/>
        <v>-93.815116134770605</v>
      </c>
      <c r="R63" s="55">
        <f t="shared" si="21"/>
        <v>970.70282944565383</v>
      </c>
      <c r="S63" s="55">
        <f t="shared" si="21"/>
        <v>131.9489779527992</v>
      </c>
      <c r="T63" s="55">
        <f t="shared" si="21"/>
        <v>59.972827002429398</v>
      </c>
      <c r="U63" s="55">
        <f t="shared" si="21"/>
        <v>13.105869149108116</v>
      </c>
      <c r="V63" s="55">
        <f t="shared" si="21"/>
        <v>-7.5246982914635652</v>
      </c>
      <c r="W63" s="55">
        <f t="shared" si="21"/>
        <v>51.924275085017655</v>
      </c>
      <c r="X63" s="55">
        <f t="shared" si="21"/>
        <v>0.57749870002510306</v>
      </c>
      <c r="Y63" s="55">
        <f t="shared" si="21"/>
        <v>-23.700467839548892</v>
      </c>
      <c r="Z63" s="55">
        <f t="shared" si="21"/>
        <v>-3.8496852906100543</v>
      </c>
      <c r="AA63" s="55">
        <f t="shared" si="21"/>
        <v>10.628617950322166</v>
      </c>
      <c r="AB63" s="55">
        <f t="shared" si="21"/>
        <v>-35.297830639436228</v>
      </c>
      <c r="AC63" s="55">
        <f t="shared" si="21"/>
        <v>82.073503620855064</v>
      </c>
      <c r="AD63" s="55">
        <f t="shared" si="21"/>
        <v>112.79654151141486</v>
      </c>
      <c r="AE63" s="55">
        <f t="shared" si="21"/>
        <v>92.083438521732745</v>
      </c>
      <c r="AF63" s="55">
        <f t="shared" si="12"/>
        <v>30.05950452192485</v>
      </c>
      <c r="AG63" s="28"/>
      <c r="AH63" s="28"/>
      <c r="AI63" s="28"/>
      <c r="AJ63" s="28"/>
      <c r="AK63" s="28"/>
      <c r="AL63" s="28"/>
    </row>
    <row r="64" spans="1:38" ht="12.75" customHeight="1">
      <c r="B64" s="33" t="s">
        <v>251</v>
      </c>
      <c r="C64" s="55" t="str">
        <f t="shared" si="9"/>
        <v>--</v>
      </c>
      <c r="D64" s="55">
        <f t="shared" si="9"/>
        <v>147.29466507953691</v>
      </c>
      <c r="E64" s="55">
        <f t="shared" ref="E64:AE64" si="22">IFERROR((E20/D20)*100-100,"--")</f>
        <v>-100</v>
      </c>
      <c r="F64" s="55" t="str">
        <f t="shared" si="22"/>
        <v>--</v>
      </c>
      <c r="G64" s="55" t="str">
        <f t="shared" si="22"/>
        <v>--</v>
      </c>
      <c r="H64" s="55" t="str">
        <f t="shared" si="22"/>
        <v>--</v>
      </c>
      <c r="I64" s="55">
        <f t="shared" si="22"/>
        <v>960.02121790791443</v>
      </c>
      <c r="J64" s="55">
        <f t="shared" si="22"/>
        <v>-53.576146744917814</v>
      </c>
      <c r="K64" s="55">
        <f t="shared" si="22"/>
        <v>124.3756683108551</v>
      </c>
      <c r="L64" s="55">
        <f t="shared" si="22"/>
        <v>22.719498837410399</v>
      </c>
      <c r="M64" s="55">
        <f t="shared" si="22"/>
        <v>290.06232188155712</v>
      </c>
      <c r="N64" s="55">
        <f t="shared" si="22"/>
        <v>-51.691438352864857</v>
      </c>
      <c r="O64" s="55">
        <f t="shared" si="22"/>
        <v>244.21002946714827</v>
      </c>
      <c r="P64" s="55">
        <f t="shared" si="22"/>
        <v>104.41245985764826</v>
      </c>
      <c r="Q64" s="55">
        <f t="shared" si="22"/>
        <v>-88.33020473039096</v>
      </c>
      <c r="R64" s="55">
        <f t="shared" si="22"/>
        <v>15.827772076519665</v>
      </c>
      <c r="S64" s="55">
        <f t="shared" si="22"/>
        <v>76.912793430716874</v>
      </c>
      <c r="T64" s="55">
        <f t="shared" si="22"/>
        <v>-43.351205692814055</v>
      </c>
      <c r="U64" s="55">
        <f t="shared" si="22"/>
        <v>86.219685714883553</v>
      </c>
      <c r="V64" s="55">
        <f t="shared" si="22"/>
        <v>108.27057319830891</v>
      </c>
      <c r="W64" s="55">
        <f t="shared" si="22"/>
        <v>133.1678383049281</v>
      </c>
      <c r="X64" s="55">
        <f t="shared" si="22"/>
        <v>10.571954086641043</v>
      </c>
      <c r="Y64" s="55">
        <f t="shared" si="22"/>
        <v>12.47419559486238</v>
      </c>
      <c r="Z64" s="55">
        <f t="shared" si="22"/>
        <v>-34.887889067240209</v>
      </c>
      <c r="AA64" s="55">
        <f t="shared" si="22"/>
        <v>93.931177451631271</v>
      </c>
      <c r="AB64" s="55">
        <f t="shared" si="22"/>
        <v>-44.134816290592397</v>
      </c>
      <c r="AC64" s="55">
        <f t="shared" si="22"/>
        <v>148.56294937100211</v>
      </c>
      <c r="AD64" s="55">
        <f t="shared" si="22"/>
        <v>60.245958192913918</v>
      </c>
      <c r="AE64" s="55">
        <f t="shared" si="22"/>
        <v>123.40186933008997</v>
      </c>
      <c r="AF64" s="55">
        <f t="shared" si="12"/>
        <v>23.815176483879476</v>
      </c>
      <c r="AG64" s="28"/>
      <c r="AH64" s="28"/>
      <c r="AI64" s="28"/>
      <c r="AJ64" s="28"/>
      <c r="AK64" s="28"/>
      <c r="AL64" s="28"/>
    </row>
    <row r="65" spans="1:38" ht="12.75" customHeight="1">
      <c r="B65" s="33" t="s">
        <v>252</v>
      </c>
      <c r="C65" s="55" t="str">
        <f t="shared" si="9"/>
        <v>--</v>
      </c>
      <c r="D65" s="55">
        <f t="shared" si="9"/>
        <v>171.30203223545897</v>
      </c>
      <c r="E65" s="55">
        <f t="shared" ref="E65:AE65" si="23">IFERROR((E21/D21)*100-100,"--")</f>
        <v>-89.473276369760399</v>
      </c>
      <c r="F65" s="55">
        <f t="shared" si="23"/>
        <v>191.00456396918094</v>
      </c>
      <c r="G65" s="55">
        <f t="shared" si="23"/>
        <v>-46.939188505514529</v>
      </c>
      <c r="H65" s="55">
        <f t="shared" si="23"/>
        <v>-10.691584032545137</v>
      </c>
      <c r="I65" s="55">
        <f t="shared" si="23"/>
        <v>3752.2704626334516</v>
      </c>
      <c r="J65" s="55">
        <f t="shared" si="23"/>
        <v>-59.872996282637772</v>
      </c>
      <c r="K65" s="55">
        <f t="shared" si="23"/>
        <v>105.94815479890417</v>
      </c>
      <c r="L65" s="55">
        <f t="shared" si="23"/>
        <v>522.13794899712377</v>
      </c>
      <c r="M65" s="55">
        <f t="shared" si="23"/>
        <v>124.70177448471418</v>
      </c>
      <c r="N65" s="55">
        <f t="shared" si="23"/>
        <v>-29.100878441527527</v>
      </c>
      <c r="O65" s="55">
        <f t="shared" si="23"/>
        <v>-12.885582357214361</v>
      </c>
      <c r="P65" s="55">
        <f t="shared" si="23"/>
        <v>-57.036814641962344</v>
      </c>
      <c r="Q65" s="55">
        <f t="shared" si="23"/>
        <v>-62.279427917599449</v>
      </c>
      <c r="R65" s="55">
        <f t="shared" si="23"/>
        <v>181.5196681118469</v>
      </c>
      <c r="S65" s="55">
        <f t="shared" si="23"/>
        <v>52.992127503679143</v>
      </c>
      <c r="T65" s="55">
        <f t="shared" si="23"/>
        <v>-5.6230293522299064</v>
      </c>
      <c r="U65" s="55">
        <f t="shared" si="23"/>
        <v>41.062007532787931</v>
      </c>
      <c r="V65" s="55">
        <f t="shared" si="23"/>
        <v>64.40490396665669</v>
      </c>
      <c r="W65" s="55">
        <f t="shared" si="23"/>
        <v>-18.579564830363978</v>
      </c>
      <c r="X65" s="55">
        <f t="shared" si="23"/>
        <v>23.837651596123635</v>
      </c>
      <c r="Y65" s="55">
        <f t="shared" si="23"/>
        <v>30.214149033836065</v>
      </c>
      <c r="Z65" s="55">
        <f t="shared" si="23"/>
        <v>23.322924403465947</v>
      </c>
      <c r="AA65" s="55">
        <f t="shared" si="23"/>
        <v>15.605921399791626</v>
      </c>
      <c r="AB65" s="55">
        <f t="shared" si="23"/>
        <v>30.405308800992401</v>
      </c>
      <c r="AC65" s="55">
        <f t="shared" si="23"/>
        <v>81.397637403061083</v>
      </c>
      <c r="AD65" s="55">
        <f t="shared" si="23"/>
        <v>88.061505698153894</v>
      </c>
      <c r="AE65" s="55">
        <f t="shared" si="23"/>
        <v>42.64174855504416</v>
      </c>
      <c r="AF65" s="55">
        <f t="shared" si="12"/>
        <v>28.304209717221607</v>
      </c>
      <c r="AG65" s="28"/>
      <c r="AH65" s="28"/>
      <c r="AI65" s="28"/>
      <c r="AJ65" s="28"/>
      <c r="AK65" s="28"/>
      <c r="AL65" s="28"/>
    </row>
    <row r="66" spans="1:38" ht="12.75" customHeight="1">
      <c r="B66" s="33" t="s">
        <v>253</v>
      </c>
      <c r="C66" s="55" t="str">
        <f t="shared" si="9"/>
        <v>--</v>
      </c>
      <c r="D66" s="55" t="str">
        <f t="shared" si="9"/>
        <v>--</v>
      </c>
      <c r="E66" s="55" t="str">
        <f t="shared" ref="E66:AE66" si="24">IFERROR((E22/D22)*100-100,"--")</f>
        <v>--</v>
      </c>
      <c r="F66" s="55">
        <f t="shared" si="24"/>
        <v>-100</v>
      </c>
      <c r="G66" s="55" t="str">
        <f t="shared" si="24"/>
        <v>--</v>
      </c>
      <c r="H66" s="55" t="str">
        <f t="shared" si="24"/>
        <v>--</v>
      </c>
      <c r="I66" s="55" t="str">
        <f t="shared" si="24"/>
        <v>--</v>
      </c>
      <c r="J66" s="55">
        <f t="shared" si="24"/>
        <v>109.53140124124582</v>
      </c>
      <c r="K66" s="55">
        <f t="shared" si="24"/>
        <v>154.30027173913047</v>
      </c>
      <c r="L66" s="55">
        <f t="shared" si="24"/>
        <v>685.36531937060886</v>
      </c>
      <c r="M66" s="55">
        <f t="shared" si="24"/>
        <v>269.05353932060666</v>
      </c>
      <c r="N66" s="55">
        <f t="shared" si="24"/>
        <v>8.8227915186203916</v>
      </c>
      <c r="O66" s="55">
        <f t="shared" si="24"/>
        <v>-8.6162048403593445</v>
      </c>
      <c r="P66" s="55">
        <f t="shared" si="24"/>
        <v>-2.6312965112841198</v>
      </c>
      <c r="Q66" s="55">
        <f t="shared" si="24"/>
        <v>-79.590393006449844</v>
      </c>
      <c r="R66" s="55">
        <f t="shared" si="24"/>
        <v>113.32833994351188</v>
      </c>
      <c r="S66" s="55">
        <f t="shared" si="24"/>
        <v>12.589443473036766</v>
      </c>
      <c r="T66" s="55">
        <f t="shared" si="24"/>
        <v>177.73507206055797</v>
      </c>
      <c r="U66" s="55">
        <f t="shared" si="24"/>
        <v>-65.789884337051546</v>
      </c>
      <c r="V66" s="55">
        <f t="shared" si="24"/>
        <v>2.6213681519342344</v>
      </c>
      <c r="W66" s="55">
        <f t="shared" si="24"/>
        <v>58.313534887815024</v>
      </c>
      <c r="X66" s="55">
        <f t="shared" si="24"/>
        <v>-43.785007980259671</v>
      </c>
      <c r="Y66" s="55">
        <f t="shared" si="24"/>
        <v>78.54153930429041</v>
      </c>
      <c r="Z66" s="55">
        <f t="shared" si="24"/>
        <v>-13.046448087431699</v>
      </c>
      <c r="AA66" s="55">
        <f t="shared" si="24"/>
        <v>92.72639218201607</v>
      </c>
      <c r="AB66" s="55">
        <f t="shared" si="24"/>
        <v>-11.545405348323712</v>
      </c>
      <c r="AC66" s="55">
        <f t="shared" si="24"/>
        <v>117.32622043581316</v>
      </c>
      <c r="AD66" s="55">
        <f t="shared" si="24"/>
        <v>100.95789266187447</v>
      </c>
      <c r="AE66" s="55">
        <f t="shared" si="24"/>
        <v>50.033856063100501</v>
      </c>
      <c r="AF66" s="55" t="str">
        <f t="shared" si="12"/>
        <v>--</v>
      </c>
      <c r="AG66" s="28"/>
      <c r="AH66" s="28"/>
      <c r="AI66" s="28"/>
      <c r="AJ66" s="28"/>
      <c r="AK66" s="28"/>
      <c r="AL66" s="28"/>
    </row>
    <row r="67" spans="1:38" ht="12.75" customHeight="1">
      <c r="B67" s="33" t="s">
        <v>254</v>
      </c>
      <c r="C67" s="55" t="str">
        <f t="shared" si="9"/>
        <v>--</v>
      </c>
      <c r="D67" s="55" t="str">
        <f t="shared" si="9"/>
        <v>--</v>
      </c>
      <c r="E67" s="55" t="str">
        <f t="shared" ref="E67:AE67" si="25">IFERROR((E23/D23)*100-100,"--")</f>
        <v>--</v>
      </c>
      <c r="F67" s="55" t="str">
        <f t="shared" si="25"/>
        <v>--</v>
      </c>
      <c r="G67" s="55" t="str">
        <f t="shared" si="25"/>
        <v>--</v>
      </c>
      <c r="H67" s="55" t="str">
        <f t="shared" si="25"/>
        <v>--</v>
      </c>
      <c r="I67" s="55" t="str">
        <f t="shared" si="25"/>
        <v>--</v>
      </c>
      <c r="J67" s="55">
        <f t="shared" si="25"/>
        <v>0</v>
      </c>
      <c r="K67" s="55">
        <f t="shared" si="25"/>
        <v>606.96023690575771</v>
      </c>
      <c r="L67" s="55">
        <f t="shared" si="25"/>
        <v>134.5388152383145</v>
      </c>
      <c r="M67" s="55">
        <f t="shared" si="25"/>
        <v>24.427260283684078</v>
      </c>
      <c r="N67" s="55">
        <f t="shared" si="25"/>
        <v>208.87259714418451</v>
      </c>
      <c r="O67" s="55">
        <f t="shared" si="25"/>
        <v>102.91134808506231</v>
      </c>
      <c r="P67" s="55">
        <f t="shared" si="25"/>
        <v>-48.560753761183548</v>
      </c>
      <c r="Q67" s="55">
        <f t="shared" si="25"/>
        <v>-80.408445146684812</v>
      </c>
      <c r="R67" s="55">
        <f t="shared" si="25"/>
        <v>148.14449872321526</v>
      </c>
      <c r="S67" s="55">
        <f t="shared" si="25"/>
        <v>-33.176526680201107</v>
      </c>
      <c r="T67" s="55">
        <f t="shared" si="25"/>
        <v>84.537991482007271</v>
      </c>
      <c r="U67" s="55">
        <f t="shared" si="25"/>
        <v>151.68592960123544</v>
      </c>
      <c r="V67" s="55">
        <f t="shared" si="25"/>
        <v>47.761775641022751</v>
      </c>
      <c r="W67" s="55">
        <f t="shared" si="25"/>
        <v>35.445320331612152</v>
      </c>
      <c r="X67" s="55">
        <f t="shared" si="25"/>
        <v>12.327695610697774</v>
      </c>
      <c r="Y67" s="55">
        <f t="shared" si="25"/>
        <v>-11.613066382966267</v>
      </c>
      <c r="Z67" s="55">
        <f t="shared" si="25"/>
        <v>-56.346150663349604</v>
      </c>
      <c r="AA67" s="55">
        <f t="shared" si="25"/>
        <v>-67.874540464447392</v>
      </c>
      <c r="AB67" s="55">
        <f t="shared" si="25"/>
        <v>63.821669540278663</v>
      </c>
      <c r="AC67" s="55">
        <f t="shared" si="25"/>
        <v>222.93919946477627</v>
      </c>
      <c r="AD67" s="55">
        <f t="shared" si="25"/>
        <v>71.200479774242211</v>
      </c>
      <c r="AE67" s="55">
        <f t="shared" si="25"/>
        <v>348.44907792696318</v>
      </c>
      <c r="AF67" s="55" t="str">
        <f t="shared" si="12"/>
        <v>--</v>
      </c>
      <c r="AG67" s="28"/>
      <c r="AH67" s="28"/>
      <c r="AI67" s="28"/>
      <c r="AJ67" s="28"/>
      <c r="AK67" s="28"/>
      <c r="AL67" s="28"/>
    </row>
    <row r="68" spans="1:38" ht="12.75" customHeight="1">
      <c r="B68" s="33" t="s">
        <v>255</v>
      </c>
      <c r="C68" s="55" t="str">
        <f t="shared" si="9"/>
        <v>--</v>
      </c>
      <c r="D68" s="55" t="str">
        <f t="shared" si="9"/>
        <v>--</v>
      </c>
      <c r="E68" s="55">
        <f t="shared" ref="E68:AE68" si="26">IFERROR((E24/D24)*100-100,"--")</f>
        <v>-76.539085039153733</v>
      </c>
      <c r="F68" s="55">
        <f t="shared" si="26"/>
        <v>-77.748108589230085</v>
      </c>
      <c r="G68" s="55">
        <f t="shared" si="26"/>
        <v>-100</v>
      </c>
      <c r="H68" s="55" t="str">
        <f t="shared" si="26"/>
        <v>--</v>
      </c>
      <c r="I68" s="55" t="str">
        <f t="shared" si="26"/>
        <v>--</v>
      </c>
      <c r="J68" s="55" t="str">
        <f t="shared" si="26"/>
        <v>--</v>
      </c>
      <c r="K68" s="55" t="str">
        <f t="shared" si="26"/>
        <v>--</v>
      </c>
      <c r="L68" s="55">
        <f t="shared" si="26"/>
        <v>318.13483693688391</v>
      </c>
      <c r="M68" s="55">
        <f t="shared" si="26"/>
        <v>5.8586837033479213</v>
      </c>
      <c r="N68" s="55">
        <f t="shared" si="26"/>
        <v>10.619134025660216</v>
      </c>
      <c r="O68" s="55">
        <f t="shared" si="26"/>
        <v>84.221835199076281</v>
      </c>
      <c r="P68" s="55">
        <f t="shared" si="26"/>
        <v>29.358912491406016</v>
      </c>
      <c r="Q68" s="55">
        <f t="shared" si="26"/>
        <v>-50.193774583705476</v>
      </c>
      <c r="R68" s="55">
        <f t="shared" si="26"/>
        <v>17.43606160480536</v>
      </c>
      <c r="S68" s="55">
        <f t="shared" si="26"/>
        <v>47.548481720362332</v>
      </c>
      <c r="T68" s="55">
        <f t="shared" si="26"/>
        <v>54.145205441957984</v>
      </c>
      <c r="U68" s="55">
        <f t="shared" si="26"/>
        <v>28.585427995860584</v>
      </c>
      <c r="V68" s="55">
        <f t="shared" si="26"/>
        <v>-9.2925043559548186</v>
      </c>
      <c r="W68" s="55">
        <f t="shared" si="26"/>
        <v>9.3591485414755198</v>
      </c>
      <c r="X68" s="55">
        <f t="shared" si="26"/>
        <v>11.210248997996587</v>
      </c>
      <c r="Y68" s="55">
        <f t="shared" si="26"/>
        <v>-31.661963157686642</v>
      </c>
      <c r="Z68" s="55">
        <f t="shared" si="26"/>
        <v>7.1839455006409167</v>
      </c>
      <c r="AA68" s="55">
        <f t="shared" si="26"/>
        <v>147.00144020402325</v>
      </c>
      <c r="AB68" s="55">
        <f t="shared" si="26"/>
        <v>-62.345706147842151</v>
      </c>
      <c r="AC68" s="55">
        <f t="shared" si="26"/>
        <v>354.01092801919737</v>
      </c>
      <c r="AD68" s="55">
        <f t="shared" si="26"/>
        <v>106.94455798949571</v>
      </c>
      <c r="AE68" s="55">
        <f t="shared" si="26"/>
        <v>119.34370443058512</v>
      </c>
      <c r="AF68" s="55" t="str">
        <f t="shared" si="12"/>
        <v>--</v>
      </c>
      <c r="AG68" s="28"/>
      <c r="AH68" s="28"/>
      <c r="AI68" s="28"/>
      <c r="AJ68" s="28"/>
      <c r="AK68" s="28"/>
      <c r="AL68" s="28"/>
    </row>
    <row r="69" spans="1:38" ht="12.75" customHeight="1">
      <c r="B69" s="33" t="s">
        <v>105</v>
      </c>
      <c r="C69" s="55" t="str">
        <f t="shared" si="9"/>
        <v>--</v>
      </c>
      <c r="D69" s="55">
        <f t="shared" si="9"/>
        <v>-13.903632974831709</v>
      </c>
      <c r="E69" s="55">
        <f t="shared" ref="E69:AE69" si="27">IFERROR((E25/D25)*100-100,"--")</f>
        <v>65.926112259542833</v>
      </c>
      <c r="F69" s="55">
        <f t="shared" si="27"/>
        <v>-14.342635586770129</v>
      </c>
      <c r="G69" s="55">
        <f t="shared" si="27"/>
        <v>-69.073594819366832</v>
      </c>
      <c r="H69" s="55">
        <f t="shared" si="27"/>
        <v>-14.322428193874856</v>
      </c>
      <c r="I69" s="55">
        <f t="shared" si="27"/>
        <v>395.92973595449416</v>
      </c>
      <c r="J69" s="55">
        <f t="shared" si="27"/>
        <v>36.144507077171994</v>
      </c>
      <c r="K69" s="55">
        <f t="shared" si="27"/>
        <v>23.749625066476625</v>
      </c>
      <c r="L69" s="55">
        <f t="shared" si="27"/>
        <v>70.797390428869221</v>
      </c>
      <c r="M69" s="55">
        <f t="shared" si="27"/>
        <v>406.37629312804921</v>
      </c>
      <c r="N69" s="55">
        <f t="shared" si="27"/>
        <v>46.65836835917807</v>
      </c>
      <c r="O69" s="55">
        <f t="shared" si="27"/>
        <v>244.60951733876192</v>
      </c>
      <c r="P69" s="55">
        <f t="shared" si="27"/>
        <v>-19.896087936561642</v>
      </c>
      <c r="Q69" s="55">
        <f t="shared" si="27"/>
        <v>-43.959836406722339</v>
      </c>
      <c r="R69" s="55">
        <f t="shared" si="27"/>
        <v>83.849773232170321</v>
      </c>
      <c r="S69" s="55">
        <f t="shared" si="27"/>
        <v>91.7567451950097</v>
      </c>
      <c r="T69" s="55">
        <f t="shared" si="27"/>
        <v>35.733768936210623</v>
      </c>
      <c r="U69" s="55">
        <f t="shared" si="27"/>
        <v>-12.244486401203957</v>
      </c>
      <c r="V69" s="55">
        <f t="shared" si="27"/>
        <v>8.0154450261087362</v>
      </c>
      <c r="W69" s="55">
        <f t="shared" si="27"/>
        <v>1.8643100996574162</v>
      </c>
      <c r="X69" s="55">
        <f t="shared" si="27"/>
        <v>-4.5946618948497928</v>
      </c>
      <c r="Y69" s="55">
        <f t="shared" si="27"/>
        <v>24.597089496858302</v>
      </c>
      <c r="Z69" s="55">
        <f t="shared" si="27"/>
        <v>17.812883051815959</v>
      </c>
      <c r="AA69" s="55">
        <f t="shared" si="27"/>
        <v>5.1817563028262441</v>
      </c>
      <c r="AB69" s="55">
        <f t="shared" si="27"/>
        <v>-13.334968294195619</v>
      </c>
      <c r="AC69" s="55">
        <f t="shared" si="27"/>
        <v>102.72911378133114</v>
      </c>
      <c r="AD69" s="55">
        <f t="shared" si="27"/>
        <v>45.972474009339805</v>
      </c>
      <c r="AE69" s="55">
        <f t="shared" si="27"/>
        <v>59.157344573175834</v>
      </c>
      <c r="AF69" s="55">
        <f t="shared" si="12"/>
        <v>26.569024988535396</v>
      </c>
      <c r="AG69" s="28"/>
      <c r="AH69" s="28"/>
      <c r="AI69" s="28"/>
      <c r="AJ69" s="28"/>
      <c r="AK69" s="28"/>
      <c r="AL69" s="28"/>
    </row>
    <row r="70" spans="1:38" ht="12.75" customHeight="1">
      <c r="B70" s="33" t="s">
        <v>106</v>
      </c>
      <c r="C70" s="55" t="str">
        <f t="shared" si="9"/>
        <v>--</v>
      </c>
      <c r="D70" s="55">
        <f t="shared" si="9"/>
        <v>10.36428858207185</v>
      </c>
      <c r="E70" s="55">
        <f t="shared" ref="E70:AE70" si="28">IFERROR((E26/D26)*100-100,"--")</f>
        <v>19.864514359960879</v>
      </c>
      <c r="F70" s="55">
        <f t="shared" si="28"/>
        <v>-39.948294585654551</v>
      </c>
      <c r="G70" s="55">
        <f t="shared" si="28"/>
        <v>-17.41840260476404</v>
      </c>
      <c r="H70" s="55">
        <f t="shared" si="28"/>
        <v>88.316198703286886</v>
      </c>
      <c r="I70" s="55">
        <f t="shared" si="28"/>
        <v>-4.0135854861058959</v>
      </c>
      <c r="J70" s="55">
        <f t="shared" si="28"/>
        <v>7.4788020796642058</v>
      </c>
      <c r="K70" s="55">
        <f t="shared" si="28"/>
        <v>59.183666853967878</v>
      </c>
      <c r="L70" s="55">
        <f t="shared" si="28"/>
        <v>96.245305415128882</v>
      </c>
      <c r="M70" s="55">
        <f t="shared" si="28"/>
        <v>473.95283307297916</v>
      </c>
      <c r="N70" s="55">
        <f t="shared" si="28"/>
        <v>-17.445538370847274</v>
      </c>
      <c r="O70" s="55">
        <f t="shared" si="28"/>
        <v>87.604234032946891</v>
      </c>
      <c r="P70" s="55">
        <f t="shared" si="28"/>
        <v>57.63925474659959</v>
      </c>
      <c r="Q70" s="55">
        <f t="shared" si="28"/>
        <v>-43.106261289048845</v>
      </c>
      <c r="R70" s="55">
        <f t="shared" si="28"/>
        <v>25.130639494345914</v>
      </c>
      <c r="S70" s="55">
        <f t="shared" si="28"/>
        <v>39.578942848836675</v>
      </c>
      <c r="T70" s="55">
        <f t="shared" si="28"/>
        <v>12.198779335281245</v>
      </c>
      <c r="U70" s="55">
        <f t="shared" si="28"/>
        <v>1.6891134983773668</v>
      </c>
      <c r="V70" s="55">
        <f t="shared" si="28"/>
        <v>11.36464806118758</v>
      </c>
      <c r="W70" s="55">
        <f t="shared" si="28"/>
        <v>-22.969276183400908</v>
      </c>
      <c r="X70" s="55">
        <f t="shared" si="28"/>
        <v>-3.2485295434862422</v>
      </c>
      <c r="Y70" s="55">
        <f t="shared" si="28"/>
        <v>21.909378371557779</v>
      </c>
      <c r="Z70" s="55">
        <f t="shared" si="28"/>
        <v>1.2270920847923747</v>
      </c>
      <c r="AA70" s="55">
        <f t="shared" si="28"/>
        <v>-9.7307974744249179</v>
      </c>
      <c r="AB70" s="55">
        <f t="shared" si="28"/>
        <v>-14.400388606567006</v>
      </c>
      <c r="AC70" s="55">
        <f t="shared" si="28"/>
        <v>70.725974180859112</v>
      </c>
      <c r="AD70" s="55">
        <f t="shared" si="28"/>
        <v>24.849764816508184</v>
      </c>
      <c r="AE70" s="55">
        <f t="shared" si="28"/>
        <v>68.360093379454156</v>
      </c>
      <c r="AF70" s="55">
        <f t="shared" si="12"/>
        <v>17.472795174150857</v>
      </c>
      <c r="AG70" s="28"/>
      <c r="AH70" s="28"/>
      <c r="AI70" s="28"/>
      <c r="AJ70" s="28"/>
      <c r="AK70" s="28"/>
      <c r="AL70" s="28"/>
    </row>
    <row r="71" spans="1:38" ht="12.75" customHeight="1">
      <c r="B71" s="33" t="s">
        <v>94</v>
      </c>
      <c r="C71" s="55" t="str">
        <f t="shared" si="9"/>
        <v>--</v>
      </c>
      <c r="D71" s="55">
        <f t="shared" si="9"/>
        <v>6.3476997947532254</v>
      </c>
      <c r="E71" s="55">
        <f t="shared" ref="E71:AE71" si="29">IFERROR((E27/D27)*100-100,"--")</f>
        <v>26.03643756993894</v>
      </c>
      <c r="F71" s="55">
        <f t="shared" si="29"/>
        <v>-35.431440200200669</v>
      </c>
      <c r="G71" s="55">
        <f t="shared" si="29"/>
        <v>-29.506493648295688</v>
      </c>
      <c r="H71" s="55">
        <f t="shared" si="29"/>
        <v>77.778763858707237</v>
      </c>
      <c r="I71" s="55">
        <f t="shared" si="29"/>
        <v>15.774773727622772</v>
      </c>
      <c r="J71" s="55">
        <f t="shared" si="29"/>
        <v>13.554276155900965</v>
      </c>
      <c r="K71" s="55">
        <f t="shared" si="29"/>
        <v>50.179679662450582</v>
      </c>
      <c r="L71" s="55">
        <f t="shared" si="29"/>
        <v>90.916877449891444</v>
      </c>
      <c r="M71" s="55">
        <f t="shared" si="29"/>
        <v>461.29440572809153</v>
      </c>
      <c r="N71" s="55">
        <f t="shared" si="29"/>
        <v>-6.6124832898826043</v>
      </c>
      <c r="O71" s="55">
        <f t="shared" si="29"/>
        <v>129.27185857831356</v>
      </c>
      <c r="P71" s="55">
        <f t="shared" si="29"/>
        <v>26.710623406070226</v>
      </c>
      <c r="Q71" s="55">
        <f t="shared" si="29"/>
        <v>-43.32151142610595</v>
      </c>
      <c r="R71" s="55">
        <f t="shared" si="29"/>
        <v>39.771360470048137</v>
      </c>
      <c r="S71" s="55">
        <f t="shared" si="29"/>
        <v>56.691444905151002</v>
      </c>
      <c r="T71" s="55">
        <f t="shared" si="29"/>
        <v>21.644761146293561</v>
      </c>
      <c r="U71" s="55">
        <f t="shared" si="29"/>
        <v>-4.5509775765401059</v>
      </c>
      <c r="V71" s="55">
        <f t="shared" si="29"/>
        <v>9.9856235158922715</v>
      </c>
      <c r="W71" s="55">
        <f t="shared" si="29"/>
        <v>-12.927283515602355</v>
      </c>
      <c r="X71" s="55">
        <f t="shared" si="29"/>
        <v>-3.885337050409376</v>
      </c>
      <c r="Y71" s="55">
        <f t="shared" si="29"/>
        <v>23.171455886128257</v>
      </c>
      <c r="Z71" s="55">
        <f t="shared" si="29"/>
        <v>9.1054816326121113</v>
      </c>
      <c r="AA71" s="55">
        <f t="shared" si="29"/>
        <v>-2.0818883861757911</v>
      </c>
      <c r="AB71" s="55">
        <f t="shared" si="29"/>
        <v>-13.81337814984029</v>
      </c>
      <c r="AC71" s="55">
        <f t="shared" si="29"/>
        <v>88.456495002036149</v>
      </c>
      <c r="AD71" s="55">
        <f t="shared" si="29"/>
        <v>37.438541777087124</v>
      </c>
      <c r="AE71" s="55">
        <f t="shared" si="29"/>
        <v>62.534852117185068</v>
      </c>
      <c r="AF71" s="55">
        <f t="shared" si="12"/>
        <v>20.84780319353392</v>
      </c>
      <c r="AG71" s="28"/>
      <c r="AH71" s="28"/>
      <c r="AI71" s="28"/>
      <c r="AJ71" s="28"/>
      <c r="AK71" s="28"/>
      <c r="AL71" s="28"/>
    </row>
    <row r="72" spans="1:38" ht="12.75" customHeight="1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28"/>
      <c r="AH72" s="28"/>
      <c r="AI72" s="28"/>
      <c r="AJ72" s="28"/>
      <c r="AK72" s="28"/>
      <c r="AL72" s="28"/>
    </row>
    <row r="73" spans="1:38" ht="12.75" customHeight="1">
      <c r="B73" s="33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28"/>
      <c r="AH73" s="28"/>
      <c r="AI73" s="28"/>
      <c r="AJ73" s="28"/>
      <c r="AK73" s="28"/>
      <c r="AL73" s="28"/>
    </row>
    <row r="74" spans="1:38" ht="12.75" customHeight="1" thickBo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8"/>
      <c r="AH74" s="28"/>
      <c r="AI74" s="28"/>
      <c r="AJ74" s="28"/>
      <c r="AK74" s="28"/>
      <c r="AL74" s="28"/>
    </row>
    <row r="75" spans="1:38" ht="12.75" customHeight="1" thickTop="1">
      <c r="A75" s="42" t="s">
        <v>288</v>
      </c>
      <c r="B75" s="33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28"/>
      <c r="AH75" s="28"/>
      <c r="AI75" s="28"/>
      <c r="AJ75" s="28"/>
      <c r="AK75" s="28"/>
      <c r="AL75" s="28"/>
    </row>
    <row r="76" spans="1:38" ht="12.75" customHeight="1">
      <c r="A76" s="42"/>
      <c r="B76" s="33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28"/>
      <c r="AH76" s="28"/>
      <c r="AI76" s="28"/>
      <c r="AJ76" s="28"/>
      <c r="AK76" s="28"/>
      <c r="AL76" s="28"/>
    </row>
    <row r="77" spans="1:38" ht="12.75" customHeight="1">
      <c r="B77" s="33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28"/>
      <c r="AH77" s="28"/>
      <c r="AI77" s="28"/>
      <c r="AJ77" s="28"/>
      <c r="AK77" s="28"/>
      <c r="AL77" s="28"/>
    </row>
    <row r="78" spans="1:38" ht="12.75" customHeight="1">
      <c r="B78" s="33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28"/>
      <c r="AH78" s="28"/>
      <c r="AI78" s="28"/>
      <c r="AJ78" s="28"/>
      <c r="AK78" s="28"/>
      <c r="AL78" s="28"/>
    </row>
    <row r="79" spans="1:38" ht="12.75" customHeight="1">
      <c r="A79" s="49"/>
      <c r="B79" s="28"/>
      <c r="C79" s="33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28"/>
      <c r="AH79" s="28"/>
      <c r="AI79" s="28"/>
      <c r="AJ79" s="28"/>
      <c r="AK79" s="28"/>
      <c r="AL79" s="28"/>
    </row>
    <row r="80" spans="1:38" ht="12.75" customHeight="1">
      <c r="B80" s="28"/>
      <c r="C80" s="33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28"/>
      <c r="AH80" s="28"/>
      <c r="AI80" s="28"/>
      <c r="AJ80" s="28"/>
      <c r="AK80" s="28"/>
      <c r="AL80" s="28"/>
    </row>
    <row r="81" spans="2:38" ht="12.75" customHeight="1">
      <c r="B81" s="28"/>
      <c r="C81" s="33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28"/>
      <c r="AH81" s="28"/>
      <c r="AI81" s="28"/>
      <c r="AJ81" s="28"/>
      <c r="AK81" s="28"/>
      <c r="AL81" s="28"/>
    </row>
    <row r="82" spans="2:38" ht="12.75" customHeight="1">
      <c r="B82" s="28"/>
      <c r="C82" s="33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28"/>
      <c r="AH82" s="28"/>
      <c r="AI82" s="28"/>
      <c r="AJ82" s="28"/>
      <c r="AK82" s="28"/>
      <c r="AL82" s="28"/>
    </row>
    <row r="83" spans="2:38" ht="12.75" customHeight="1">
      <c r="B83" s="28"/>
      <c r="C83" s="33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28"/>
      <c r="AH83" s="28"/>
      <c r="AI83" s="28"/>
      <c r="AJ83" s="28"/>
      <c r="AK83" s="28"/>
      <c r="AL83" s="28"/>
    </row>
    <row r="84" spans="2:38">
      <c r="B84" s="28"/>
      <c r="C84" s="33"/>
      <c r="D84" s="37"/>
      <c r="E84" s="37"/>
      <c r="F84" s="37"/>
      <c r="G84" s="37"/>
      <c r="H84" s="37"/>
      <c r="I84" s="37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2:38">
      <c r="B85" s="28"/>
      <c r="C85" s="33"/>
      <c r="D85" s="37"/>
      <c r="E85" s="37"/>
      <c r="F85" s="37"/>
      <c r="G85" s="37"/>
      <c r="H85" s="37"/>
      <c r="I85" s="37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2:38">
      <c r="B86" s="28"/>
      <c r="C86" s="33"/>
      <c r="D86" s="37"/>
      <c r="E86" s="37"/>
      <c r="F86" s="37"/>
      <c r="G86" s="37"/>
      <c r="H86" s="37"/>
      <c r="I86" s="37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2:38">
      <c r="B87" s="28"/>
      <c r="C87" s="33"/>
      <c r="D87" s="51"/>
      <c r="E87" s="51"/>
      <c r="F87" s="51"/>
      <c r="G87" s="51"/>
      <c r="H87" s="51"/>
      <c r="I87" s="51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2:38">
      <c r="B88" s="28"/>
      <c r="C88" s="33"/>
      <c r="D88" s="51"/>
      <c r="E88" s="51"/>
      <c r="F88" s="51"/>
      <c r="G88" s="51"/>
      <c r="H88" s="51"/>
      <c r="I88" s="51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2:38">
      <c r="B89" s="28"/>
      <c r="C89" s="33"/>
      <c r="D89" s="52"/>
      <c r="E89" s="52"/>
      <c r="F89" s="52"/>
      <c r="G89" s="52"/>
      <c r="H89" s="52"/>
      <c r="I89" s="52"/>
    </row>
    <row r="90" spans="2:38">
      <c r="B90" s="28"/>
      <c r="C90" s="33"/>
      <c r="D90" s="52"/>
      <c r="E90" s="52"/>
      <c r="F90" s="52"/>
      <c r="G90" s="52"/>
      <c r="H90" s="52"/>
      <c r="I90" s="52"/>
    </row>
    <row r="91" spans="2:38">
      <c r="B91" s="28"/>
      <c r="C91" s="33"/>
      <c r="D91" s="52"/>
      <c r="E91" s="52"/>
      <c r="F91" s="52"/>
      <c r="G91" s="52"/>
      <c r="H91" s="52"/>
      <c r="I91" s="52"/>
    </row>
    <row r="92" spans="2:38">
      <c r="B92" s="28"/>
      <c r="C92" s="33"/>
      <c r="D92" s="52"/>
      <c r="E92" s="52"/>
      <c r="F92" s="52"/>
      <c r="G92" s="52"/>
      <c r="H92" s="52"/>
      <c r="I92" s="52"/>
    </row>
    <row r="93" spans="2:38">
      <c r="B93" s="28"/>
      <c r="C93" s="33"/>
      <c r="D93" s="52"/>
      <c r="E93" s="52"/>
      <c r="F93" s="52"/>
      <c r="G93" s="52"/>
      <c r="H93" s="52"/>
      <c r="I93" s="52"/>
    </row>
    <row r="94" spans="2:38">
      <c r="B94" s="28"/>
      <c r="C94" s="33"/>
      <c r="D94" s="52"/>
      <c r="E94" s="52"/>
      <c r="F94" s="52"/>
      <c r="G94" s="52"/>
      <c r="H94" s="52"/>
      <c r="I94" s="52"/>
    </row>
    <row r="95" spans="2:38">
      <c r="B95" s="28"/>
      <c r="C95" s="33"/>
      <c r="D95" s="52"/>
      <c r="E95" s="52"/>
      <c r="F95" s="52"/>
      <c r="G95" s="52"/>
      <c r="H95" s="52"/>
      <c r="I95" s="52"/>
    </row>
    <row r="96" spans="2:38">
      <c r="B96" s="28"/>
      <c r="C96" s="33"/>
    </row>
  </sheetData>
  <mergeCells count="8">
    <mergeCell ref="C2:AF2"/>
    <mergeCell ref="C4:AF4"/>
    <mergeCell ref="C29:AF29"/>
    <mergeCell ref="C51:AF51"/>
    <mergeCell ref="C50:AF50"/>
    <mergeCell ref="C7:AF7"/>
    <mergeCell ref="C28:AF28"/>
    <mergeCell ref="C8:AF8"/>
  </mergeCells>
  <phoneticPr fontId="5" type="noConversion"/>
  <hyperlinks>
    <hyperlink ref="A1" location="ÍNDICE!A1" display="ÍNDICE!A1" xr:uid="{00000000-0004-0000-0A00-000000000000}"/>
  </hyperlinks>
  <pageMargins left="0.75" right="0.75" top="1" bottom="1" header="0" footer="0"/>
  <pageSetup paperSize="9" orientation="portrait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92"/>
  <sheetViews>
    <sheetView zoomScaleNormal="100" workbookViewId="0"/>
  </sheetViews>
  <sheetFormatPr baseColWidth="10" defaultColWidth="12.44140625" defaultRowHeight="13.2"/>
  <cols>
    <col min="1" max="1" width="5.44140625" style="28" customWidth="1"/>
    <col min="2" max="2" width="18" style="27" customWidth="1"/>
    <col min="3" max="32" width="11.6640625" style="27" customWidth="1"/>
    <col min="33" max="16384" width="12.44140625" style="27"/>
  </cols>
  <sheetData>
    <row r="1" spans="1:38">
      <c r="A1" s="26" t="s">
        <v>0</v>
      </c>
    </row>
    <row r="2" spans="1:38" ht="12.75" customHeight="1">
      <c r="A2" s="27"/>
      <c r="C2" s="108" t="s">
        <v>150</v>
      </c>
      <c r="D2" s="108"/>
      <c r="E2" s="108"/>
      <c r="F2" s="108"/>
      <c r="G2" s="108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8" ht="12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38" ht="12.75" customHeight="1">
      <c r="A4" s="27"/>
      <c r="C4" s="108" t="s">
        <v>294</v>
      </c>
      <c r="D4" s="108"/>
      <c r="E4" s="108"/>
      <c r="F4" s="108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8" ht="12.75" customHeight="1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8" ht="12.75" customHeight="1" thickTop="1">
      <c r="A6" s="43"/>
      <c r="B6" s="31"/>
      <c r="C6" s="32">
        <v>1995</v>
      </c>
      <c r="D6" s="32">
        <v>1996</v>
      </c>
      <c r="E6" s="32">
        <v>1997</v>
      </c>
      <c r="F6" s="32">
        <v>1998</v>
      </c>
      <c r="G6" s="32">
        <v>1999</v>
      </c>
      <c r="H6" s="32">
        <v>2000</v>
      </c>
      <c r="I6" s="32">
        <v>2001</v>
      </c>
      <c r="J6" s="32">
        <v>2002</v>
      </c>
      <c r="K6" s="32">
        <v>2003</v>
      </c>
      <c r="L6" s="32">
        <v>2004</v>
      </c>
      <c r="M6" s="32">
        <v>2005</v>
      </c>
      <c r="N6" s="32">
        <v>2006</v>
      </c>
      <c r="O6" s="32">
        <v>2007</v>
      </c>
      <c r="P6" s="32">
        <v>2008</v>
      </c>
      <c r="Q6" s="32">
        <v>2009</v>
      </c>
      <c r="R6" s="32">
        <v>2010</v>
      </c>
      <c r="S6" s="32">
        <v>2011</v>
      </c>
      <c r="T6" s="32">
        <v>2012</v>
      </c>
      <c r="U6" s="32">
        <v>2013</v>
      </c>
      <c r="V6" s="32">
        <v>2014</v>
      </c>
      <c r="W6" s="32">
        <v>2015</v>
      </c>
      <c r="X6" s="32">
        <v>2016</v>
      </c>
      <c r="Y6" s="32">
        <v>2017</v>
      </c>
      <c r="Z6" s="32">
        <v>2018</v>
      </c>
      <c r="AA6" s="32">
        <v>2019</v>
      </c>
      <c r="AB6" s="32">
        <v>2020</v>
      </c>
      <c r="AC6" s="32">
        <v>2021</v>
      </c>
      <c r="AD6" s="32">
        <v>2022</v>
      </c>
      <c r="AE6" s="32">
        <v>2023</v>
      </c>
      <c r="AF6" s="32" t="s">
        <v>287</v>
      </c>
    </row>
    <row r="7" spans="1:38" ht="12.75" customHeight="1" thickBot="1">
      <c r="A7" s="43"/>
      <c r="B7" s="31"/>
      <c r="C7" s="111" t="s">
        <v>148</v>
      </c>
      <c r="D7" s="111"/>
      <c r="E7" s="111"/>
      <c r="F7" s="111"/>
      <c r="G7" s="111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</row>
    <row r="8" spans="1:38" ht="12.75" customHeight="1" thickTop="1">
      <c r="A8" s="43"/>
      <c r="B8" s="3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</row>
    <row r="9" spans="1:38" ht="12.75" customHeight="1">
      <c r="A9" s="28">
        <v>1</v>
      </c>
      <c r="B9" s="33" t="s">
        <v>113</v>
      </c>
      <c r="C9" s="34">
        <v>344.05000799999999</v>
      </c>
      <c r="D9" s="34">
        <v>180.13958500000001</v>
      </c>
      <c r="E9" s="34">
        <v>30.676048000000005</v>
      </c>
      <c r="F9" s="34">
        <v>43.830587999999999</v>
      </c>
      <c r="G9" s="34">
        <v>60.754491999999999</v>
      </c>
      <c r="H9" s="34">
        <v>185.92111399999999</v>
      </c>
      <c r="I9" s="34">
        <v>515.27094799999998</v>
      </c>
      <c r="J9" s="34">
        <v>742.56634799999995</v>
      </c>
      <c r="K9" s="34">
        <v>1861.4500210000001</v>
      </c>
      <c r="L9" s="34">
        <v>1950.9334240000001</v>
      </c>
      <c r="M9" s="34">
        <v>1651.15354</v>
      </c>
      <c r="N9" s="34">
        <v>3039.1052930000001</v>
      </c>
      <c r="O9" s="34">
        <v>3577.2823090000002</v>
      </c>
      <c r="P9" s="34">
        <v>2347.3493104999998</v>
      </c>
      <c r="Q9" s="34">
        <v>12134.0237569</v>
      </c>
      <c r="R9" s="34">
        <v>11663.924655999999</v>
      </c>
      <c r="S9" s="34">
        <v>15951.146895</v>
      </c>
      <c r="T9" s="34">
        <v>17626.351850999996</v>
      </c>
      <c r="U9" s="35">
        <v>13911.082661</v>
      </c>
      <c r="V9" s="35">
        <v>17180.543874999999</v>
      </c>
      <c r="W9" s="35">
        <v>12181.818746999999</v>
      </c>
      <c r="X9" s="35">
        <v>12126.485164</v>
      </c>
      <c r="Y9" s="35">
        <v>12599.334304000002</v>
      </c>
      <c r="Z9" s="35">
        <v>14048.034417000001</v>
      </c>
      <c r="AA9" s="35">
        <v>14174.581378999999</v>
      </c>
      <c r="AB9" s="35">
        <v>13651.696694</v>
      </c>
      <c r="AC9" s="35">
        <v>15556.091802999999</v>
      </c>
      <c r="AD9" s="35">
        <v>15915.144402999998</v>
      </c>
      <c r="AE9" s="35">
        <v>14084.695397</v>
      </c>
      <c r="AF9" s="35">
        <f>SUM(C9:AE9)</f>
        <v>229335.43903139996</v>
      </c>
      <c r="AG9" s="28"/>
      <c r="AH9" s="28"/>
      <c r="AI9" s="28"/>
      <c r="AJ9" s="28"/>
      <c r="AK9" s="28"/>
      <c r="AL9" s="28"/>
    </row>
    <row r="10" spans="1:38" ht="12.75" customHeight="1">
      <c r="A10" s="28">
        <v>2</v>
      </c>
      <c r="B10" s="33" t="s">
        <v>115</v>
      </c>
      <c r="C10" s="34">
        <v>85.939863000000003</v>
      </c>
      <c r="D10" s="34">
        <v>21.800639999999994</v>
      </c>
      <c r="E10" s="34">
        <v>32.168847</v>
      </c>
      <c r="F10" s="34">
        <v>24.606280999999999</v>
      </c>
      <c r="G10" s="34">
        <v>12.677191000000001</v>
      </c>
      <c r="H10" s="34">
        <v>30.846892</v>
      </c>
      <c r="I10" s="34">
        <v>69.145819000000003</v>
      </c>
      <c r="J10" s="34">
        <v>82.457082999999997</v>
      </c>
      <c r="K10" s="34">
        <v>223.19569799999996</v>
      </c>
      <c r="L10" s="34">
        <v>210.141908</v>
      </c>
      <c r="M10" s="34">
        <v>448.34430099999997</v>
      </c>
      <c r="N10" s="34">
        <v>767.37130300000001</v>
      </c>
      <c r="O10" s="34">
        <v>1068.0420140000001</v>
      </c>
      <c r="P10" s="34">
        <v>1901.026967</v>
      </c>
      <c r="Q10" s="34">
        <v>5267.6948471000005</v>
      </c>
      <c r="R10" s="34">
        <v>3307.1480390000002</v>
      </c>
      <c r="S10" s="34">
        <v>5645.2508189999999</v>
      </c>
      <c r="T10" s="34">
        <v>7282.3280540000005</v>
      </c>
      <c r="U10" s="35">
        <v>9458.4748060000002</v>
      </c>
      <c r="V10" s="35">
        <v>12577.637357</v>
      </c>
      <c r="W10" s="35">
        <v>11626.910846000001</v>
      </c>
      <c r="X10" s="35">
        <v>12095.425192000001</v>
      </c>
      <c r="Y10" s="35">
        <v>11382.872006</v>
      </c>
      <c r="Z10" s="35">
        <v>9102.3759820000014</v>
      </c>
      <c r="AA10" s="35">
        <v>6678.4416920000003</v>
      </c>
      <c r="AB10" s="35">
        <v>7877.6868910000012</v>
      </c>
      <c r="AC10" s="35">
        <v>10385.988964</v>
      </c>
      <c r="AD10" s="35">
        <v>9311.3572229999991</v>
      </c>
      <c r="AE10" s="35">
        <v>7681.7802799999999</v>
      </c>
      <c r="AF10" s="35">
        <f t="shared" ref="AF10:AF24" si="0">SUM(C10:AE10)</f>
        <v>134659.13780510001</v>
      </c>
      <c r="AG10" s="28"/>
      <c r="AH10" s="28"/>
      <c r="AI10" s="28"/>
      <c r="AJ10" s="28"/>
      <c r="AK10" s="28"/>
      <c r="AL10" s="28"/>
    </row>
    <row r="11" spans="1:38" ht="12.75" customHeight="1">
      <c r="A11" s="28">
        <v>3</v>
      </c>
      <c r="B11" s="33" t="s">
        <v>114</v>
      </c>
      <c r="C11" s="34">
        <v>139.54373699999999</v>
      </c>
      <c r="D11" s="34">
        <v>144.542393</v>
      </c>
      <c r="E11" s="34">
        <v>334.42884500000002</v>
      </c>
      <c r="F11" s="34">
        <v>506.460598</v>
      </c>
      <c r="G11" s="34">
        <v>417.20509599999997</v>
      </c>
      <c r="H11" s="34">
        <v>600.92820500000005</v>
      </c>
      <c r="I11" s="34">
        <v>601.49343199999998</v>
      </c>
      <c r="J11" s="34">
        <v>1921.384157</v>
      </c>
      <c r="K11" s="34">
        <v>1875.2133240000001</v>
      </c>
      <c r="L11" s="34">
        <v>2019.491491</v>
      </c>
      <c r="M11" s="34">
        <v>1581.1539560000001</v>
      </c>
      <c r="N11" s="34">
        <v>1826.5393770000001</v>
      </c>
      <c r="O11" s="34">
        <v>3028.9434099999999</v>
      </c>
      <c r="P11" s="34">
        <v>2138.845413</v>
      </c>
      <c r="Q11" s="34">
        <v>8975.4707267000013</v>
      </c>
      <c r="R11" s="34">
        <v>7587.8472869999996</v>
      </c>
      <c r="S11" s="34">
        <v>8164.6753019999996</v>
      </c>
      <c r="T11" s="34">
        <v>7592.5550589999993</v>
      </c>
      <c r="U11" s="35">
        <v>7138.262565</v>
      </c>
      <c r="V11" s="35">
        <v>8627.8436770000008</v>
      </c>
      <c r="W11" s="35">
        <v>6921.6028800000004</v>
      </c>
      <c r="X11" s="35">
        <v>7608.3516179999997</v>
      </c>
      <c r="Y11" s="35">
        <v>8332.8412769999995</v>
      </c>
      <c r="Z11" s="35">
        <v>8666.8108949999987</v>
      </c>
      <c r="AA11" s="35">
        <v>7942.3588490000002</v>
      </c>
      <c r="AB11" s="35">
        <v>6079.249159</v>
      </c>
      <c r="AC11" s="35">
        <v>4211.5730670000003</v>
      </c>
      <c r="AD11" s="35">
        <v>5516.2436650000018</v>
      </c>
      <c r="AE11" s="35">
        <v>3479.030389</v>
      </c>
      <c r="AF11" s="35">
        <f>SUM(C11:AE11)</f>
        <v>123980.88984970002</v>
      </c>
      <c r="AG11" s="28"/>
      <c r="AH11" s="28"/>
      <c r="AI11" s="28"/>
      <c r="AJ11" s="28"/>
      <c r="AK11" s="28"/>
      <c r="AL11" s="28"/>
    </row>
    <row r="12" spans="1:38" ht="12.75" customHeight="1">
      <c r="A12" s="28">
        <v>4</v>
      </c>
      <c r="B12" s="33" t="s">
        <v>116</v>
      </c>
      <c r="C12" s="34">
        <v>33.075333999999998</v>
      </c>
      <c r="D12" s="34">
        <v>26.266455000000001</v>
      </c>
      <c r="E12" s="34">
        <v>3.7</v>
      </c>
      <c r="F12" s="34">
        <v>0</v>
      </c>
      <c r="G12" s="34">
        <v>0</v>
      </c>
      <c r="H12" s="34">
        <v>0</v>
      </c>
      <c r="I12" s="34">
        <v>7.4644000000000002E-2</v>
      </c>
      <c r="J12" s="34">
        <v>6.1521910000000002</v>
      </c>
      <c r="K12" s="34">
        <v>11.697007000000001</v>
      </c>
      <c r="L12" s="34">
        <v>29.198232999999998</v>
      </c>
      <c r="M12" s="34">
        <v>65.903653000000006</v>
      </c>
      <c r="N12" s="34">
        <v>209.18523200000001</v>
      </c>
      <c r="O12" s="34">
        <v>571.97214199999996</v>
      </c>
      <c r="P12" s="34">
        <v>0.1298385</v>
      </c>
      <c r="Q12" s="34">
        <v>1161.7110935999999</v>
      </c>
      <c r="R12" s="34">
        <v>1411.7822590000001</v>
      </c>
      <c r="S12" s="34">
        <v>2909.939793</v>
      </c>
      <c r="T12" s="34">
        <v>3075.44</v>
      </c>
      <c r="U12" s="35">
        <v>2885.9048170000001</v>
      </c>
      <c r="V12" s="35">
        <v>2676.5046659999998</v>
      </c>
      <c r="W12" s="35">
        <v>1500.643947</v>
      </c>
      <c r="X12" s="35">
        <v>1550.9094299999999</v>
      </c>
      <c r="Y12" s="35">
        <v>1601.864955</v>
      </c>
      <c r="Z12" s="35">
        <v>4058.2575030000007</v>
      </c>
      <c r="AA12" s="35">
        <v>4180.8001890000005</v>
      </c>
      <c r="AB12" s="35">
        <v>4749.0930799999996</v>
      </c>
      <c r="AC12" s="35">
        <v>5156.1656120000007</v>
      </c>
      <c r="AD12" s="35">
        <v>5192.493453</v>
      </c>
      <c r="AE12" s="35">
        <v>5233.7932730000002</v>
      </c>
      <c r="AF12" s="35">
        <f t="shared" si="0"/>
        <v>48302.658800100005</v>
      </c>
      <c r="AG12" s="28"/>
      <c r="AH12" s="28"/>
      <c r="AI12" s="28"/>
      <c r="AJ12" s="28"/>
      <c r="AK12" s="28"/>
      <c r="AL12" s="28"/>
    </row>
    <row r="13" spans="1:38" ht="12.75" customHeight="1">
      <c r="A13" s="28">
        <v>5</v>
      </c>
      <c r="B13" s="33" t="s">
        <v>249</v>
      </c>
      <c r="C13" s="34">
        <v>2.512956</v>
      </c>
      <c r="D13" s="34">
        <v>4.6328779999999998</v>
      </c>
      <c r="E13" s="34">
        <v>13.959731999999999</v>
      </c>
      <c r="F13" s="34">
        <v>9.5445609999999981</v>
      </c>
      <c r="G13" s="34">
        <v>6.6360210000000004</v>
      </c>
      <c r="H13" s="34">
        <v>6.9534029999999998</v>
      </c>
      <c r="I13" s="34">
        <v>19.307670999999999</v>
      </c>
      <c r="J13" s="34">
        <v>22.468582000000001</v>
      </c>
      <c r="K13" s="34">
        <v>48.889215</v>
      </c>
      <c r="L13" s="34">
        <v>100.75819600000001</v>
      </c>
      <c r="M13" s="34">
        <v>150.64851399999998</v>
      </c>
      <c r="N13" s="34">
        <v>299.01668699999999</v>
      </c>
      <c r="O13" s="34">
        <v>512.42067399999985</v>
      </c>
      <c r="P13" s="34">
        <v>981.04152800000008</v>
      </c>
      <c r="Q13" s="34">
        <v>808.36932899999999</v>
      </c>
      <c r="R13" s="34">
        <v>2145.6046950000009</v>
      </c>
      <c r="S13" s="34">
        <v>3502.3612069999995</v>
      </c>
      <c r="T13" s="34">
        <v>5173.7491</v>
      </c>
      <c r="U13" s="35">
        <v>7012.3702179999991</v>
      </c>
      <c r="V13" s="35">
        <v>10258.871942999998</v>
      </c>
      <c r="W13" s="35">
        <v>6528.1220709999989</v>
      </c>
      <c r="X13" s="35">
        <v>6218.3548650000002</v>
      </c>
      <c r="Y13" s="35">
        <v>6959.7468550000012</v>
      </c>
      <c r="Z13" s="35">
        <v>6199.761292000001</v>
      </c>
      <c r="AA13" s="35">
        <v>3792.5735760000007</v>
      </c>
      <c r="AB13" s="35">
        <v>3558.0323400000002</v>
      </c>
      <c r="AC13" s="35">
        <v>4724.8028640000011</v>
      </c>
      <c r="AD13" s="35">
        <v>4221.4787079999996</v>
      </c>
      <c r="AE13" s="35">
        <v>4435.7911060000006</v>
      </c>
      <c r="AF13" s="35">
        <f t="shared" si="0"/>
        <v>77718.780787000011</v>
      </c>
      <c r="AG13" s="28"/>
      <c r="AH13" s="28"/>
      <c r="AI13" s="28"/>
      <c r="AJ13" s="28"/>
      <c r="AK13" s="28"/>
      <c r="AL13" s="28"/>
    </row>
    <row r="14" spans="1:38" ht="12.75" customHeight="1">
      <c r="B14" s="33" t="s">
        <v>258</v>
      </c>
      <c r="C14" s="34">
        <v>0.22708100000000001</v>
      </c>
      <c r="D14" s="34">
        <v>0.38025399999999998</v>
      </c>
      <c r="E14" s="34">
        <v>0.38402699999999995</v>
      </c>
      <c r="F14" s="34">
        <v>1.055571</v>
      </c>
      <c r="G14" s="34">
        <v>1.6648900000000002</v>
      </c>
      <c r="H14" s="34">
        <v>2.1658200000000001</v>
      </c>
      <c r="I14" s="34">
        <v>24.284853999999996</v>
      </c>
      <c r="J14" s="34">
        <v>20.543098000000004</v>
      </c>
      <c r="K14" s="34">
        <v>68.975937000000016</v>
      </c>
      <c r="L14" s="34">
        <v>2.3007629999999999</v>
      </c>
      <c r="M14" s="34">
        <v>1.9709739999999998</v>
      </c>
      <c r="N14" s="34">
        <v>1.081251</v>
      </c>
      <c r="O14" s="34">
        <v>1.5481609999999999</v>
      </c>
      <c r="P14" s="34">
        <v>1.607</v>
      </c>
      <c r="Q14" s="34">
        <v>0.01</v>
      </c>
      <c r="R14" s="34">
        <v>23.103735</v>
      </c>
      <c r="S14" s="34">
        <v>20.494630999999998</v>
      </c>
      <c r="T14" s="34">
        <v>0.85589000000000004</v>
      </c>
      <c r="U14" s="35">
        <v>1.4284189999999999</v>
      </c>
      <c r="V14" s="35">
        <v>0.27814</v>
      </c>
      <c r="W14" s="35">
        <v>0.174014</v>
      </c>
      <c r="X14" s="35">
        <v>0.104076</v>
      </c>
      <c r="Y14" s="35">
        <v>0.13222100000000001</v>
      </c>
      <c r="Z14" s="35">
        <v>0.220526</v>
      </c>
      <c r="AA14" s="35">
        <v>0</v>
      </c>
      <c r="AB14" s="35">
        <v>8.9553999999999995E-2</v>
      </c>
      <c r="AC14" s="35">
        <v>9.2999999999999999E-2</v>
      </c>
      <c r="AD14" s="35">
        <v>0.260849</v>
      </c>
      <c r="AE14" s="35">
        <v>0.32719200000000004</v>
      </c>
      <c r="AF14" s="35">
        <f t="shared" si="0"/>
        <v>175.76192799999995</v>
      </c>
      <c r="AG14" s="28"/>
      <c r="AH14" s="28"/>
      <c r="AI14" s="28"/>
      <c r="AJ14" s="28"/>
      <c r="AK14" s="28"/>
      <c r="AL14" s="28"/>
    </row>
    <row r="15" spans="1:38" ht="12.75" customHeight="1">
      <c r="B15" s="33" t="s">
        <v>125</v>
      </c>
      <c r="C15" s="34">
        <v>8.7026999999999993E-2</v>
      </c>
      <c r="D15" s="34">
        <v>0</v>
      </c>
      <c r="E15" s="34">
        <v>5.9632000000000004E-2</v>
      </c>
      <c r="F15" s="34">
        <v>0.111015</v>
      </c>
      <c r="G15" s="34">
        <v>2.0659130000000001</v>
      </c>
      <c r="H15" s="34">
        <v>2.7655319999999999</v>
      </c>
      <c r="I15" s="34">
        <v>4.5512629999999996</v>
      </c>
      <c r="J15" s="34">
        <v>2.3408699999999998</v>
      </c>
      <c r="K15" s="34">
        <v>15.307973000000004</v>
      </c>
      <c r="L15" s="34">
        <v>42.452210000000001</v>
      </c>
      <c r="M15" s="34">
        <v>11.859874</v>
      </c>
      <c r="N15" s="34">
        <v>56.598407999999999</v>
      </c>
      <c r="O15" s="34">
        <v>90.004019999999997</v>
      </c>
      <c r="P15" s="34">
        <v>85.091847999999999</v>
      </c>
      <c r="Q15" s="34">
        <v>174.43487099999999</v>
      </c>
      <c r="R15" s="34">
        <v>662.06209699999999</v>
      </c>
      <c r="S15" s="34">
        <v>943.23793999999998</v>
      </c>
      <c r="T15" s="34">
        <v>1073.2201130000001</v>
      </c>
      <c r="U15" s="35">
        <v>1596.649138</v>
      </c>
      <c r="V15" s="35">
        <v>1969.1617080000001</v>
      </c>
      <c r="W15" s="35">
        <v>1246.7366529999999</v>
      </c>
      <c r="X15" s="35">
        <v>504.05138199999999</v>
      </c>
      <c r="Y15" s="35">
        <v>397.86554100000001</v>
      </c>
      <c r="Z15" s="35">
        <v>371.43470100000002</v>
      </c>
      <c r="AA15" s="35">
        <v>364.96570800000006</v>
      </c>
      <c r="AB15" s="35">
        <v>122.68457000000001</v>
      </c>
      <c r="AC15" s="35">
        <v>125.17900599999999</v>
      </c>
      <c r="AD15" s="35">
        <v>181.29269299999999</v>
      </c>
      <c r="AE15" s="35">
        <v>305.38022599999999</v>
      </c>
      <c r="AF15" s="35">
        <f t="shared" si="0"/>
        <v>10351.651931999997</v>
      </c>
      <c r="AG15" s="28"/>
      <c r="AH15" s="28"/>
      <c r="AI15" s="28"/>
      <c r="AJ15" s="28"/>
      <c r="AK15" s="28"/>
      <c r="AL15" s="28"/>
    </row>
    <row r="16" spans="1:38" ht="12.75" customHeight="1">
      <c r="B16" s="33" t="s">
        <v>256</v>
      </c>
      <c r="C16" s="34">
        <v>0.02</v>
      </c>
      <c r="D16" s="34">
        <v>0</v>
      </c>
      <c r="E16" s="34">
        <v>4.0000000000000001E-3</v>
      </c>
      <c r="F16" s="34">
        <v>0</v>
      </c>
      <c r="G16" s="34">
        <v>0</v>
      </c>
      <c r="H16" s="34">
        <v>1.3216779999999999</v>
      </c>
      <c r="I16" s="34">
        <v>2.587917</v>
      </c>
      <c r="J16" s="34">
        <v>0.234179</v>
      </c>
      <c r="K16" s="34">
        <v>14.180680000000001</v>
      </c>
      <c r="L16" s="34">
        <v>9.5267169999999997</v>
      </c>
      <c r="M16" s="34">
        <v>2.2179959999999999</v>
      </c>
      <c r="N16" s="34">
        <v>44.201647000000001</v>
      </c>
      <c r="O16" s="34">
        <v>76.675662000000003</v>
      </c>
      <c r="P16" s="34">
        <v>75.042918</v>
      </c>
      <c r="Q16" s="34">
        <v>173.923372</v>
      </c>
      <c r="R16" s="34">
        <v>661.94104700000003</v>
      </c>
      <c r="S16" s="34">
        <v>942.93100800000002</v>
      </c>
      <c r="T16" s="34">
        <v>1071.0146259999999</v>
      </c>
      <c r="U16" s="35">
        <v>1595.4583970000001</v>
      </c>
      <c r="V16" s="35">
        <v>1966.773013</v>
      </c>
      <c r="W16" s="35">
        <v>1241.9813810000001</v>
      </c>
      <c r="X16" s="35">
        <v>502.02063299999998</v>
      </c>
      <c r="Y16" s="35">
        <v>391.64693000000005</v>
      </c>
      <c r="Z16" s="35">
        <v>371.20356600000002</v>
      </c>
      <c r="AA16" s="35">
        <v>364.34646400000003</v>
      </c>
      <c r="AB16" s="35">
        <v>122.583916</v>
      </c>
      <c r="AC16" s="35">
        <v>124.019476</v>
      </c>
      <c r="AD16" s="35">
        <v>180.75232</v>
      </c>
      <c r="AE16" s="35">
        <v>303.66893699999997</v>
      </c>
      <c r="AF16" s="35">
        <f t="shared" si="0"/>
        <v>10240.278480000001</v>
      </c>
      <c r="AG16" s="28"/>
      <c r="AH16" s="28"/>
      <c r="AI16" s="28"/>
      <c r="AJ16" s="28"/>
      <c r="AK16" s="28"/>
      <c r="AL16" s="28"/>
    </row>
    <row r="17" spans="1:38" ht="12.75" customHeight="1">
      <c r="B17" s="33" t="s">
        <v>124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f t="shared" si="0"/>
        <v>0</v>
      </c>
      <c r="AG17" s="28"/>
      <c r="AH17" s="28"/>
      <c r="AI17" s="28"/>
      <c r="AJ17" s="28"/>
      <c r="AK17" s="28"/>
      <c r="AL17" s="28"/>
    </row>
    <row r="18" spans="1:38" ht="12.75" customHeight="1">
      <c r="B18" s="33" t="s">
        <v>250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f t="shared" si="0"/>
        <v>0</v>
      </c>
      <c r="AG18" s="28"/>
      <c r="AH18" s="28"/>
      <c r="AI18" s="28"/>
      <c r="AJ18" s="28"/>
      <c r="AK18" s="28"/>
      <c r="AL18" s="28"/>
    </row>
    <row r="19" spans="1:38" ht="12.75" customHeight="1">
      <c r="B19" s="33" t="s">
        <v>251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f t="shared" si="0"/>
        <v>0</v>
      </c>
      <c r="AG19" s="28"/>
      <c r="AH19" s="28"/>
      <c r="AI19" s="28"/>
      <c r="AJ19" s="28"/>
      <c r="AK19" s="28"/>
      <c r="AL19" s="28"/>
    </row>
    <row r="20" spans="1:38" ht="12.75" customHeight="1">
      <c r="B20" s="33" t="s">
        <v>252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5">
        <f t="shared" si="0"/>
        <v>0</v>
      </c>
      <c r="AG20" s="28"/>
      <c r="AH20" s="28"/>
      <c r="AI20" s="28"/>
      <c r="AJ20" s="28"/>
      <c r="AK20" s="28"/>
      <c r="AL20" s="28"/>
    </row>
    <row r="21" spans="1:38" ht="12.75" customHeight="1">
      <c r="B21" s="33" t="s">
        <v>253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5">
        <f t="shared" si="0"/>
        <v>0</v>
      </c>
      <c r="AG21" s="28"/>
      <c r="AH21" s="28"/>
      <c r="AI21" s="28"/>
      <c r="AJ21" s="28"/>
      <c r="AK21" s="28"/>
      <c r="AL21" s="28"/>
    </row>
    <row r="22" spans="1:38" ht="12.75" customHeight="1">
      <c r="B22" s="33" t="s">
        <v>254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f t="shared" si="0"/>
        <v>0</v>
      </c>
      <c r="AG22" s="28"/>
      <c r="AH22" s="28"/>
      <c r="AI22" s="28"/>
      <c r="AJ22" s="28"/>
      <c r="AK22" s="28"/>
      <c r="AL22" s="28"/>
    </row>
    <row r="23" spans="1:38" ht="12.75" customHeight="1">
      <c r="B23" s="33" t="s">
        <v>255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f t="shared" si="0"/>
        <v>0</v>
      </c>
      <c r="AG23" s="28"/>
      <c r="AH23" s="28"/>
      <c r="AI23" s="28"/>
      <c r="AJ23" s="28"/>
      <c r="AK23" s="28"/>
      <c r="AL23" s="28"/>
    </row>
    <row r="24" spans="1:38" ht="12.75" customHeight="1">
      <c r="B24" s="33" t="s">
        <v>105</v>
      </c>
      <c r="C24" s="34">
        <f>SUM(C9:C15)</f>
        <v>605.43600600000002</v>
      </c>
      <c r="D24" s="34">
        <f t="shared" ref="D24:AD24" si="1">SUM(D9:D15)</f>
        <v>377.76220499999999</v>
      </c>
      <c r="E24" s="34">
        <f t="shared" si="1"/>
        <v>415.37713100000002</v>
      </c>
      <c r="F24" s="34">
        <f t="shared" si="1"/>
        <v>585.60861399999999</v>
      </c>
      <c r="G24" s="34">
        <f t="shared" si="1"/>
        <v>501.003603</v>
      </c>
      <c r="H24" s="34">
        <f t="shared" si="1"/>
        <v>829.5809660000001</v>
      </c>
      <c r="I24" s="34">
        <f t="shared" si="1"/>
        <v>1234.128631</v>
      </c>
      <c r="J24" s="34">
        <f t="shared" si="1"/>
        <v>2797.9123290000002</v>
      </c>
      <c r="K24" s="34">
        <f t="shared" si="1"/>
        <v>4104.7291750000013</v>
      </c>
      <c r="L24" s="34">
        <f t="shared" si="1"/>
        <v>4355.2762250000005</v>
      </c>
      <c r="M24" s="34">
        <f t="shared" si="1"/>
        <v>3911.0348119999999</v>
      </c>
      <c r="N24" s="34">
        <f t="shared" si="1"/>
        <v>6198.8975509999991</v>
      </c>
      <c r="O24" s="34">
        <f t="shared" si="1"/>
        <v>8850.2127300000011</v>
      </c>
      <c r="P24" s="34">
        <f t="shared" si="1"/>
        <v>7455.0919049999993</v>
      </c>
      <c r="Q24" s="34">
        <f t="shared" si="1"/>
        <v>28521.714624300002</v>
      </c>
      <c r="R24" s="34">
        <f t="shared" si="1"/>
        <v>26801.472768</v>
      </c>
      <c r="S24" s="34">
        <f t="shared" si="1"/>
        <v>37137.106587000002</v>
      </c>
      <c r="T24" s="34">
        <f t="shared" si="1"/>
        <v>41824.500067000001</v>
      </c>
      <c r="U24" s="34">
        <f t="shared" si="1"/>
        <v>42004.172623999999</v>
      </c>
      <c r="V24" s="34">
        <f t="shared" si="1"/>
        <v>53290.841366000001</v>
      </c>
      <c r="W24" s="34">
        <f t="shared" si="1"/>
        <v>40006.009158000001</v>
      </c>
      <c r="X24" s="34">
        <f t="shared" si="1"/>
        <v>40103.681727000003</v>
      </c>
      <c r="Y24" s="34">
        <f t="shared" si="1"/>
        <v>41274.657158999995</v>
      </c>
      <c r="Z24" s="34">
        <f t="shared" si="1"/>
        <v>42446.895316000002</v>
      </c>
      <c r="AA24" s="34">
        <f t="shared" si="1"/>
        <v>37133.721393000007</v>
      </c>
      <c r="AB24" s="34">
        <f t="shared" si="1"/>
        <v>36038.532287999995</v>
      </c>
      <c r="AC24" s="34">
        <f t="shared" si="1"/>
        <v>40159.894316000005</v>
      </c>
      <c r="AD24" s="34">
        <f t="shared" si="1"/>
        <v>40338.270994000006</v>
      </c>
      <c r="AE24" s="34">
        <f>SUM(AE9:AE15)</f>
        <v>35220.797862999993</v>
      </c>
      <c r="AF24" s="35">
        <f t="shared" si="0"/>
        <v>624524.32013329992</v>
      </c>
      <c r="AG24" s="28"/>
      <c r="AH24" s="28"/>
      <c r="AI24" s="28"/>
      <c r="AJ24" s="28"/>
      <c r="AK24" s="28"/>
      <c r="AL24" s="28"/>
    </row>
    <row r="25" spans="1:38" ht="12.75" customHeight="1">
      <c r="B25" s="33" t="s">
        <v>106</v>
      </c>
      <c r="C25" s="34">
        <f>C26-C24</f>
        <v>439.99522799999988</v>
      </c>
      <c r="D25" s="34">
        <f t="shared" ref="D25:AD25" si="2">D26-D24</f>
        <v>166.63540199999989</v>
      </c>
      <c r="E25" s="34">
        <f t="shared" si="2"/>
        <v>147.98932199999996</v>
      </c>
      <c r="F25" s="34">
        <f t="shared" si="2"/>
        <v>66.036825999999905</v>
      </c>
      <c r="G25" s="34">
        <f t="shared" si="2"/>
        <v>126.12943800000005</v>
      </c>
      <c r="H25" s="34">
        <f t="shared" si="2"/>
        <v>157.35575999999992</v>
      </c>
      <c r="I25" s="34">
        <f t="shared" si="2"/>
        <v>276.31016299999987</v>
      </c>
      <c r="J25" s="34">
        <f t="shared" si="2"/>
        <v>451.73263899999984</v>
      </c>
      <c r="K25" s="34">
        <f t="shared" si="2"/>
        <v>522.16015999999672</v>
      </c>
      <c r="L25" s="34">
        <f t="shared" si="2"/>
        <v>728.34802099999979</v>
      </c>
      <c r="M25" s="34">
        <f t="shared" si="2"/>
        <v>1053.1154740000002</v>
      </c>
      <c r="N25" s="34">
        <f t="shared" si="2"/>
        <v>1145.2021970000005</v>
      </c>
      <c r="O25" s="34">
        <f t="shared" si="2"/>
        <v>1569.7390799999994</v>
      </c>
      <c r="P25" s="34">
        <f t="shared" si="2"/>
        <v>7347.5571350000009</v>
      </c>
      <c r="Q25" s="34">
        <f t="shared" si="2"/>
        <v>-7242.9227638000011</v>
      </c>
      <c r="R25" s="34">
        <f t="shared" si="2"/>
        <v>3484.3429739999992</v>
      </c>
      <c r="S25" s="34">
        <f t="shared" si="2"/>
        <v>5511.8499959999972</v>
      </c>
      <c r="T25" s="34">
        <f t="shared" si="2"/>
        <v>5330.103482999999</v>
      </c>
      <c r="U25" s="34">
        <f t="shared" si="2"/>
        <v>6490.0177679999906</v>
      </c>
      <c r="V25" s="34">
        <f t="shared" si="2"/>
        <v>7212.9682909999901</v>
      </c>
      <c r="W25" s="34">
        <f t="shared" si="2"/>
        <v>4735.9837100000077</v>
      </c>
      <c r="X25" s="34">
        <f t="shared" si="2"/>
        <v>4478.3341399999917</v>
      </c>
      <c r="Y25" s="34">
        <f t="shared" si="2"/>
        <v>6415.6315890000042</v>
      </c>
      <c r="Z25" s="34">
        <f t="shared" si="2"/>
        <v>4999.2204979999951</v>
      </c>
      <c r="AA25" s="34">
        <f t="shared" si="2"/>
        <v>4632.0213189999849</v>
      </c>
      <c r="AB25" s="34">
        <f t="shared" si="2"/>
        <v>4369.9158380000081</v>
      </c>
      <c r="AC25" s="34">
        <f t="shared" si="2"/>
        <v>5914.0138289999959</v>
      </c>
      <c r="AD25" s="34">
        <f t="shared" si="2"/>
        <v>5072.5087110000095</v>
      </c>
      <c r="AE25" s="34">
        <f>AE26-AE24</f>
        <v>3586.0882720000081</v>
      </c>
      <c r="AF25" s="35">
        <f>SUM(C25:AE25)</f>
        <v>79188.384499199965</v>
      </c>
      <c r="AG25" s="28"/>
      <c r="AH25" s="28"/>
      <c r="AI25" s="28"/>
      <c r="AJ25" s="28"/>
      <c r="AK25" s="28"/>
      <c r="AL25" s="28"/>
    </row>
    <row r="26" spans="1:38" ht="12.75" customHeight="1">
      <c r="B26" s="33" t="s">
        <v>94</v>
      </c>
      <c r="C26" s="34">
        <v>1045.4312339999999</v>
      </c>
      <c r="D26" s="34">
        <v>544.39760699999988</v>
      </c>
      <c r="E26" s="34">
        <v>563.36645299999998</v>
      </c>
      <c r="F26" s="34">
        <v>651.64543999999989</v>
      </c>
      <c r="G26" s="34">
        <v>627.13304100000005</v>
      </c>
      <c r="H26" s="34">
        <v>986.93672600000002</v>
      </c>
      <c r="I26" s="34">
        <v>1510.4387939999999</v>
      </c>
      <c r="J26" s="34">
        <v>3249.6449680000001</v>
      </c>
      <c r="K26" s="34">
        <v>4626.889334999998</v>
      </c>
      <c r="L26" s="34">
        <v>5083.6242460000003</v>
      </c>
      <c r="M26" s="34">
        <v>4964.1502860000001</v>
      </c>
      <c r="N26" s="34">
        <v>7344.0997479999996</v>
      </c>
      <c r="O26" s="34">
        <v>10419.95181</v>
      </c>
      <c r="P26" s="35">
        <v>14802.64904</v>
      </c>
      <c r="Q26" s="35">
        <v>21278.791860500001</v>
      </c>
      <c r="R26" s="35">
        <v>30285.815741999999</v>
      </c>
      <c r="S26" s="35">
        <v>42648.956582999999</v>
      </c>
      <c r="T26" s="35">
        <v>47154.60355</v>
      </c>
      <c r="U26" s="35">
        <v>48494.19039199999</v>
      </c>
      <c r="V26" s="35">
        <v>60503.809656999991</v>
      </c>
      <c r="W26" s="35">
        <v>44741.992868000008</v>
      </c>
      <c r="X26" s="35">
        <v>44582.015866999995</v>
      </c>
      <c r="Y26" s="35">
        <v>47690.288747999999</v>
      </c>
      <c r="Z26" s="35">
        <v>47446.115813999997</v>
      </c>
      <c r="AA26" s="35">
        <v>41765.742711999992</v>
      </c>
      <c r="AB26" s="35">
        <v>40408.448126000003</v>
      </c>
      <c r="AC26" s="35">
        <v>46073.908145000001</v>
      </c>
      <c r="AD26" s="35">
        <v>45410.779705000015</v>
      </c>
      <c r="AE26" s="35">
        <v>38806.886135000001</v>
      </c>
      <c r="AF26" s="35">
        <f>SUM(C26:AE26)</f>
        <v>703712.70463249995</v>
      </c>
      <c r="AG26" s="28"/>
      <c r="AH26" s="28"/>
      <c r="AI26" s="28"/>
      <c r="AJ26" s="28"/>
      <c r="AK26" s="28"/>
      <c r="AL26" s="28"/>
    </row>
    <row r="27" spans="1:38" ht="12.75" customHeight="1">
      <c r="B27" s="33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28"/>
      <c r="AH27" s="28"/>
      <c r="AI27" s="28"/>
      <c r="AJ27" s="28"/>
      <c r="AK27" s="28"/>
      <c r="AL27" s="28"/>
    </row>
    <row r="28" spans="1:38" ht="12.75" customHeight="1">
      <c r="B28" s="45"/>
      <c r="C28" s="107" t="s">
        <v>95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28"/>
      <c r="AH28" s="28"/>
      <c r="AI28" s="28"/>
      <c r="AJ28" s="28"/>
      <c r="AK28" s="28"/>
      <c r="AL28" s="28"/>
    </row>
    <row r="29" spans="1:38" ht="12.75" customHeight="1">
      <c r="B29" s="33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28"/>
      <c r="AH29" s="28"/>
      <c r="AI29" s="28"/>
      <c r="AJ29" s="28"/>
      <c r="AK29" s="28"/>
      <c r="AL29" s="28"/>
    </row>
    <row r="30" spans="1:38" ht="12.75" customHeight="1">
      <c r="A30" s="28">
        <v>1</v>
      </c>
      <c r="B30" s="33" t="s">
        <v>113</v>
      </c>
      <c r="C30" s="53">
        <f t="shared" ref="C30:C47" si="3">C9/C$26*100</f>
        <v>32.909865021308519</v>
      </c>
      <c r="D30" s="53">
        <f t="shared" ref="D30:AF39" si="4">D9/D$26*100</f>
        <v>33.089709191172119</v>
      </c>
      <c r="E30" s="53">
        <f t="shared" si="4"/>
        <v>5.4451321758060036</v>
      </c>
      <c r="F30" s="53">
        <f t="shared" si="4"/>
        <v>6.7261405220605859</v>
      </c>
      <c r="G30" s="53">
        <f t="shared" si="4"/>
        <v>9.6876560519157842</v>
      </c>
      <c r="H30" s="53">
        <f t="shared" si="4"/>
        <v>18.838199967846773</v>
      </c>
      <c r="I30" s="53">
        <f t="shared" si="4"/>
        <v>34.113990586499725</v>
      </c>
      <c r="J30" s="53">
        <f t="shared" si="4"/>
        <v>22.850691546683443</v>
      </c>
      <c r="K30" s="53">
        <f t="shared" si="4"/>
        <v>40.231133407905482</v>
      </c>
      <c r="L30" s="53">
        <f t="shared" si="4"/>
        <v>38.376821920602666</v>
      </c>
      <c r="M30" s="53">
        <f t="shared" si="4"/>
        <v>33.261554241349572</v>
      </c>
      <c r="N30" s="53">
        <f t="shared" si="4"/>
        <v>41.381590627600509</v>
      </c>
      <c r="O30" s="53">
        <f t="shared" si="4"/>
        <v>34.331083043655653</v>
      </c>
      <c r="P30" s="53">
        <f t="shared" si="4"/>
        <v>15.857629969858419</v>
      </c>
      <c r="Q30" s="53">
        <f t="shared" si="4"/>
        <v>57.024025783270574</v>
      </c>
      <c r="R30" s="53">
        <f t="shared" si="4"/>
        <v>38.512829752921633</v>
      </c>
      <c r="S30" s="53">
        <f t="shared" si="4"/>
        <v>37.401024955809056</v>
      </c>
      <c r="T30" s="53">
        <f t="shared" si="4"/>
        <v>37.379917386666264</v>
      </c>
      <c r="U30" s="53">
        <f t="shared" si="4"/>
        <v>28.686080845046728</v>
      </c>
      <c r="V30" s="53">
        <f t="shared" si="4"/>
        <v>28.3958051111122</v>
      </c>
      <c r="W30" s="53">
        <f t="shared" si="4"/>
        <v>27.226813036556933</v>
      </c>
      <c r="X30" s="53">
        <f t="shared" si="4"/>
        <v>27.200396680528151</v>
      </c>
      <c r="Y30" s="53">
        <f t="shared" si="4"/>
        <v>26.419077415479862</v>
      </c>
      <c r="Z30" s="53">
        <f t="shared" si="4"/>
        <v>29.608397180649348</v>
      </c>
      <c r="AA30" s="53">
        <f t="shared" si="4"/>
        <v>33.938295977979593</v>
      </c>
      <c r="AB30" s="53">
        <f t="shared" si="4"/>
        <v>33.78426375452932</v>
      </c>
      <c r="AC30" s="53">
        <f t="shared" si="4"/>
        <v>33.7633433526914</v>
      </c>
      <c r="AD30" s="53">
        <f t="shared" si="4"/>
        <v>35.047062627836006</v>
      </c>
      <c r="AE30" s="53">
        <f t="shared" ref="AE30:AE38" si="5">AE9/AE$26*100</f>
        <v>36.294319899830839</v>
      </c>
      <c r="AF30" s="53">
        <f t="shared" si="4"/>
        <v>32.589356071262898</v>
      </c>
      <c r="AG30" s="28"/>
      <c r="AH30" s="28"/>
      <c r="AI30" s="28"/>
      <c r="AJ30" s="28"/>
      <c r="AK30" s="28"/>
      <c r="AL30" s="28"/>
    </row>
    <row r="31" spans="1:38" ht="12.75" customHeight="1">
      <c r="A31" s="28">
        <v>2</v>
      </c>
      <c r="B31" s="33" t="s">
        <v>115</v>
      </c>
      <c r="C31" s="53">
        <f t="shared" si="3"/>
        <v>8.2205180221351615</v>
      </c>
      <c r="D31" s="53">
        <f t="shared" ref="D31:R31" si="6">D10/D$26*100</f>
        <v>4.0045436863942712</v>
      </c>
      <c r="E31" s="53">
        <f t="shared" si="6"/>
        <v>5.7101105024441354</v>
      </c>
      <c r="F31" s="53">
        <f t="shared" si="6"/>
        <v>3.77602289367666</v>
      </c>
      <c r="G31" s="53">
        <f t="shared" si="6"/>
        <v>2.0214516173132071</v>
      </c>
      <c r="H31" s="53">
        <f t="shared" si="6"/>
        <v>3.12551870726513</v>
      </c>
      <c r="I31" s="53">
        <f t="shared" si="6"/>
        <v>4.5778630206448474</v>
      </c>
      <c r="J31" s="53">
        <f t="shared" si="6"/>
        <v>2.5374182045107641</v>
      </c>
      <c r="K31" s="53">
        <f t="shared" si="6"/>
        <v>4.8238823503220889</v>
      </c>
      <c r="L31" s="53">
        <f t="shared" si="6"/>
        <v>4.1337026072559961</v>
      </c>
      <c r="M31" s="53">
        <f t="shared" si="6"/>
        <v>9.0316423792492735</v>
      </c>
      <c r="N31" s="53">
        <f t="shared" si="6"/>
        <v>10.448813732533743</v>
      </c>
      <c r="O31" s="53">
        <f t="shared" si="6"/>
        <v>10.249970762580714</v>
      </c>
      <c r="P31" s="53">
        <f t="shared" si="6"/>
        <v>12.842478139304719</v>
      </c>
      <c r="Q31" s="53">
        <f t="shared" si="6"/>
        <v>24.755610570534628</v>
      </c>
      <c r="R31" s="53">
        <f t="shared" si="6"/>
        <v>10.919791849666732</v>
      </c>
      <c r="S31" s="53">
        <f t="shared" si="4"/>
        <v>13.236550835689645</v>
      </c>
      <c r="T31" s="53">
        <f t="shared" si="4"/>
        <v>15.443514536768916</v>
      </c>
      <c r="U31" s="53">
        <f t="shared" si="4"/>
        <v>19.504346251670487</v>
      </c>
      <c r="V31" s="53">
        <f t="shared" si="4"/>
        <v>20.788174213001525</v>
      </c>
      <c r="W31" s="53">
        <f t="shared" si="4"/>
        <v>25.986573464222474</v>
      </c>
      <c r="X31" s="53">
        <f t="shared" si="4"/>
        <v>27.130727394839816</v>
      </c>
      <c r="Y31" s="53">
        <f t="shared" si="4"/>
        <v>23.868322681265724</v>
      </c>
      <c r="Z31" s="53">
        <f t="shared" si="4"/>
        <v>19.18465995758951</v>
      </c>
      <c r="AA31" s="53">
        <f t="shared" si="4"/>
        <v>15.990238071550378</v>
      </c>
      <c r="AB31" s="53">
        <f t="shared" si="4"/>
        <v>19.495148307690794</v>
      </c>
      <c r="AC31" s="53">
        <f t="shared" si="4"/>
        <v>22.542018643858196</v>
      </c>
      <c r="AD31" s="53">
        <f t="shared" si="4"/>
        <v>20.504728796750342</v>
      </c>
      <c r="AE31" s="53">
        <f t="shared" si="5"/>
        <v>19.794889631899089</v>
      </c>
      <c r="AF31" s="53">
        <f t="shared" si="4"/>
        <v>19.135527455827742</v>
      </c>
      <c r="AG31" s="28"/>
      <c r="AH31" s="28"/>
      <c r="AI31" s="28"/>
      <c r="AJ31" s="28"/>
      <c r="AK31" s="28"/>
      <c r="AL31" s="28"/>
    </row>
    <row r="32" spans="1:38" ht="12.75" customHeight="1">
      <c r="A32" s="28">
        <v>3</v>
      </c>
      <c r="B32" s="33" t="s">
        <v>114</v>
      </c>
      <c r="C32" s="53">
        <f t="shared" si="3"/>
        <v>13.347959431638715</v>
      </c>
      <c r="D32" s="53">
        <f t="shared" si="4"/>
        <v>26.55088691453415</v>
      </c>
      <c r="E32" s="53">
        <f t="shared" si="4"/>
        <v>59.36257709686523</v>
      </c>
      <c r="F32" s="53">
        <f t="shared" si="4"/>
        <v>77.720270397349836</v>
      </c>
      <c r="G32" s="53">
        <f t="shared" si="4"/>
        <v>66.525771841767764</v>
      </c>
      <c r="H32" s="53">
        <f t="shared" si="4"/>
        <v>60.888220001248591</v>
      </c>
      <c r="I32" s="53">
        <f t="shared" si="4"/>
        <v>39.822430037506038</v>
      </c>
      <c r="J32" s="53">
        <f t="shared" si="4"/>
        <v>59.125971480586671</v>
      </c>
      <c r="K32" s="53">
        <f t="shared" si="4"/>
        <v>40.528596822383278</v>
      </c>
      <c r="L32" s="53">
        <f t="shared" si="4"/>
        <v>39.725428026845549</v>
      </c>
      <c r="M32" s="53">
        <f t="shared" si="4"/>
        <v>31.851452210445828</v>
      </c>
      <c r="N32" s="53">
        <f t="shared" si="4"/>
        <v>24.87084107888672</v>
      </c>
      <c r="O32" s="53">
        <f t="shared" si="4"/>
        <v>29.068689234177942</v>
      </c>
      <c r="P32" s="53">
        <f t="shared" si="4"/>
        <v>14.449071968269807</v>
      </c>
      <c r="Q32" s="53">
        <f t="shared" si="4"/>
        <v>42.18035866670251</v>
      </c>
      <c r="R32" s="53">
        <f t="shared" si="4"/>
        <v>25.054128809471905</v>
      </c>
      <c r="S32" s="53">
        <f t="shared" si="4"/>
        <v>19.143903992376835</v>
      </c>
      <c r="T32" s="53">
        <f t="shared" si="4"/>
        <v>16.101407895306117</v>
      </c>
      <c r="U32" s="53">
        <f t="shared" si="4"/>
        <v>14.719830369985075</v>
      </c>
      <c r="V32" s="53">
        <f t="shared" si="4"/>
        <v>14.260000694025393</v>
      </c>
      <c r="W32" s="53">
        <f t="shared" si="4"/>
        <v>15.47003706433115</v>
      </c>
      <c r="X32" s="53">
        <f t="shared" si="4"/>
        <v>17.065965883413021</v>
      </c>
      <c r="Y32" s="53">
        <f t="shared" si="4"/>
        <v>17.472826220515294</v>
      </c>
      <c r="Z32" s="53">
        <f t="shared" si="4"/>
        <v>18.266639420971671</v>
      </c>
      <c r="AA32" s="53">
        <f t="shared" si="4"/>
        <v>19.016443461253303</v>
      </c>
      <c r="AB32" s="53">
        <f t="shared" si="4"/>
        <v>15.044500447143946</v>
      </c>
      <c r="AC32" s="53">
        <f t="shared" si="4"/>
        <v>9.1409069396624343</v>
      </c>
      <c r="AD32" s="53">
        <f t="shared" si="4"/>
        <v>12.147432175432629</v>
      </c>
      <c r="AE32" s="53">
        <f t="shared" si="5"/>
        <v>8.9649820830696747</v>
      </c>
      <c r="AF32" s="53">
        <f t="shared" si="4"/>
        <v>17.618111629012951</v>
      </c>
      <c r="AG32" s="28"/>
      <c r="AH32" s="28"/>
      <c r="AI32" s="28"/>
      <c r="AJ32" s="28"/>
      <c r="AK32" s="28"/>
      <c r="AL32" s="28"/>
    </row>
    <row r="33" spans="1:38" ht="12.75" customHeight="1">
      <c r="A33" s="28">
        <v>4</v>
      </c>
      <c r="B33" s="33" t="s">
        <v>116</v>
      </c>
      <c r="C33" s="53">
        <f t="shared" si="3"/>
        <v>3.163798146095949</v>
      </c>
      <c r="D33" s="53">
        <f t="shared" si="4"/>
        <v>4.8248659917419525</v>
      </c>
      <c r="E33" s="53">
        <f t="shared" si="4"/>
        <v>0.65676612093194697</v>
      </c>
      <c r="F33" s="53">
        <f t="shared" si="4"/>
        <v>0</v>
      </c>
      <c r="G33" s="53">
        <f t="shared" si="4"/>
        <v>0</v>
      </c>
      <c r="H33" s="53">
        <f t="shared" si="4"/>
        <v>0</v>
      </c>
      <c r="I33" s="53">
        <f t="shared" si="4"/>
        <v>4.9418751886215126E-3</v>
      </c>
      <c r="J33" s="53">
        <f t="shared" si="4"/>
        <v>0.18931886592480218</v>
      </c>
      <c r="K33" s="53">
        <f t="shared" si="4"/>
        <v>0.25280498739224777</v>
      </c>
      <c r="L33" s="53">
        <f t="shared" si="4"/>
        <v>0.57435859904426145</v>
      </c>
      <c r="M33" s="53">
        <f t="shared" si="4"/>
        <v>1.3275918173924519</v>
      </c>
      <c r="N33" s="53">
        <f t="shared" si="4"/>
        <v>2.8483441017664131</v>
      </c>
      <c r="O33" s="53">
        <f t="shared" si="4"/>
        <v>5.4892014131109494</v>
      </c>
      <c r="P33" s="53">
        <f t="shared" si="4"/>
        <v>8.7713016534505357E-4</v>
      </c>
      <c r="Q33" s="53">
        <f t="shared" si="4"/>
        <v>5.4594786264933299</v>
      </c>
      <c r="R33" s="53">
        <f t="shared" si="4"/>
        <v>4.6615295788191622</v>
      </c>
      <c r="S33" s="53">
        <f t="shared" si="4"/>
        <v>6.8230034827157073</v>
      </c>
      <c r="T33" s="53">
        <f t="shared" si="4"/>
        <v>6.5220355351709873</v>
      </c>
      <c r="U33" s="53">
        <f t="shared" si="4"/>
        <v>5.951032059040382</v>
      </c>
      <c r="V33" s="53">
        <f t="shared" si="4"/>
        <v>4.4236960964495919</v>
      </c>
      <c r="W33" s="53">
        <f t="shared" si="4"/>
        <v>3.3539944262815298</v>
      </c>
      <c r="X33" s="53">
        <f t="shared" si="4"/>
        <v>3.4787781571537169</v>
      </c>
      <c r="Y33" s="53">
        <f t="shared" si="4"/>
        <v>3.3588912901417016</v>
      </c>
      <c r="Z33" s="53">
        <f t="shared" si="4"/>
        <v>8.5534030201952262</v>
      </c>
      <c r="AA33" s="53">
        <f t="shared" si="4"/>
        <v>10.010118143544439</v>
      </c>
      <c r="AB33" s="53">
        <f t="shared" si="4"/>
        <v>11.75272325527466</v>
      </c>
      <c r="AC33" s="53">
        <f t="shared" si="4"/>
        <v>11.191074991452737</v>
      </c>
      <c r="AD33" s="53">
        <f t="shared" si="4"/>
        <v>11.434495260226226</v>
      </c>
      <c r="AE33" s="53">
        <f t="shared" si="5"/>
        <v>13.486764320107694</v>
      </c>
      <c r="AF33" s="53">
        <f t="shared" si="4"/>
        <v>6.8639742443367009</v>
      </c>
      <c r="AG33" s="28"/>
      <c r="AH33" s="28"/>
      <c r="AI33" s="28"/>
      <c r="AJ33" s="28"/>
      <c r="AK33" s="28"/>
      <c r="AL33" s="28"/>
    </row>
    <row r="34" spans="1:38" ht="12.75" customHeight="1">
      <c r="A34" s="28">
        <v>5</v>
      </c>
      <c r="B34" s="33" t="s">
        <v>249</v>
      </c>
      <c r="C34" s="53">
        <f t="shared" si="3"/>
        <v>0.24037506421010568</v>
      </c>
      <c r="D34" s="53">
        <f t="shared" si="4"/>
        <v>0.85100998616255874</v>
      </c>
      <c r="E34" s="53">
        <f t="shared" si="4"/>
        <v>2.4779132526728564</v>
      </c>
      <c r="F34" s="53">
        <f t="shared" si="4"/>
        <v>1.4646862256873923</v>
      </c>
      <c r="G34" s="53">
        <f t="shared" si="4"/>
        <v>1.058152029339497</v>
      </c>
      <c r="H34" s="53">
        <f t="shared" si="4"/>
        <v>0.70454395067267961</v>
      </c>
      <c r="I34" s="53">
        <f t="shared" si="4"/>
        <v>1.2782822499459716</v>
      </c>
      <c r="J34" s="53">
        <f t="shared" si="4"/>
        <v>0.69141651538101201</v>
      </c>
      <c r="K34" s="53">
        <f t="shared" si="4"/>
        <v>1.0566324686043096</v>
      </c>
      <c r="L34" s="53">
        <f t="shared" si="4"/>
        <v>1.9820150177165554</v>
      </c>
      <c r="M34" s="53">
        <f t="shared" si="4"/>
        <v>3.0347291141620358</v>
      </c>
      <c r="N34" s="53">
        <f t="shared" si="4"/>
        <v>4.0715226816115955</v>
      </c>
      <c r="O34" s="53">
        <f t="shared" si="4"/>
        <v>4.9176875607834489</v>
      </c>
      <c r="P34" s="53">
        <f t="shared" si="4"/>
        <v>6.6274727270031937</v>
      </c>
      <c r="Q34" s="53">
        <f t="shared" si="4"/>
        <v>3.7989437290402877</v>
      </c>
      <c r="R34" s="53">
        <f t="shared" si="4"/>
        <v>7.0845200713035528</v>
      </c>
      <c r="S34" s="53">
        <f t="shared" si="4"/>
        <v>8.2120677446914403</v>
      </c>
      <c r="T34" s="53">
        <f t="shared" si="4"/>
        <v>10.971885479885453</v>
      </c>
      <c r="U34" s="53">
        <f t="shared" si="4"/>
        <v>14.46022742377161</v>
      </c>
      <c r="V34" s="53">
        <f t="shared" si="4"/>
        <v>16.95574543348296</v>
      </c>
      <c r="W34" s="53">
        <f t="shared" si="4"/>
        <v>14.590592981094025</v>
      </c>
      <c r="X34" s="53">
        <f t="shared" si="4"/>
        <v>13.948124022814504</v>
      </c>
      <c r="Y34" s="53">
        <f t="shared" si="4"/>
        <v>14.593635387229384</v>
      </c>
      <c r="Z34" s="53">
        <f t="shared" si="4"/>
        <v>13.066952237575217</v>
      </c>
      <c r="AA34" s="53">
        <f t="shared" si="4"/>
        <v>9.0805845406655035</v>
      </c>
      <c r="AB34" s="53">
        <f t="shared" si="4"/>
        <v>8.8051694757133117</v>
      </c>
      <c r="AC34" s="53">
        <f t="shared" si="4"/>
        <v>10.254834144154847</v>
      </c>
      <c r="AD34" s="53">
        <f t="shared" si="4"/>
        <v>9.296203974967618</v>
      </c>
      <c r="AE34" s="53">
        <f t="shared" si="5"/>
        <v>11.430422658929475</v>
      </c>
      <c r="AF34" s="53">
        <f t="shared" si="4"/>
        <v>11.044106533160731</v>
      </c>
      <c r="AG34" s="28"/>
      <c r="AH34" s="28"/>
      <c r="AI34" s="28"/>
      <c r="AJ34" s="28"/>
      <c r="AK34" s="28"/>
      <c r="AL34" s="28"/>
    </row>
    <row r="35" spans="1:38" ht="12.75" customHeight="1">
      <c r="B35" s="33" t="s">
        <v>258</v>
      </c>
      <c r="C35" s="53">
        <f t="shared" si="3"/>
        <v>2.1721275643463319E-2</v>
      </c>
      <c r="D35" s="53">
        <f t="shared" si="4"/>
        <v>6.9848580359391635E-2</v>
      </c>
      <c r="E35" s="53">
        <f t="shared" si="4"/>
        <v>6.8166465708954807E-2</v>
      </c>
      <c r="F35" s="53">
        <f t="shared" si="4"/>
        <v>0.16198548093883694</v>
      </c>
      <c r="G35" s="53">
        <f t="shared" si="4"/>
        <v>0.26547636484680132</v>
      </c>
      <c r="H35" s="53">
        <f t="shared" si="4"/>
        <v>0.21944871874187405</v>
      </c>
      <c r="I35" s="53">
        <f t="shared" si="4"/>
        <v>1.607801262551523</v>
      </c>
      <c r="J35" s="53">
        <f t="shared" si="4"/>
        <v>0.63216438110293915</v>
      </c>
      <c r="K35" s="53">
        <f t="shared" si="4"/>
        <v>1.4907626270253131</v>
      </c>
      <c r="L35" s="53">
        <f t="shared" si="4"/>
        <v>4.5258321399547434E-2</v>
      </c>
      <c r="M35" s="53">
        <f t="shared" si="4"/>
        <v>3.9704156531251318E-2</v>
      </c>
      <c r="N35" s="53">
        <f t="shared" si="4"/>
        <v>1.4722716699135989E-2</v>
      </c>
      <c r="O35" s="53">
        <f t="shared" si="4"/>
        <v>1.4857659883937599E-2</v>
      </c>
      <c r="P35" s="53">
        <f t="shared" si="4"/>
        <v>1.0856164971942075E-2</v>
      </c>
      <c r="Q35" s="53">
        <f t="shared" si="4"/>
        <v>4.699514928083433E-5</v>
      </c>
      <c r="R35" s="53">
        <f t="shared" si="4"/>
        <v>7.628566189802187E-2</v>
      </c>
      <c r="S35" s="53">
        <f t="shared" si="4"/>
        <v>4.8054237763390489E-2</v>
      </c>
      <c r="T35" s="53">
        <f t="shared" si="4"/>
        <v>1.8150719878123119E-3</v>
      </c>
      <c r="U35" s="53">
        <f t="shared" si="4"/>
        <v>2.9455466488943465E-3</v>
      </c>
      <c r="V35" s="53">
        <f t="shared" si="4"/>
        <v>4.5970658967888742E-4</v>
      </c>
      <c r="W35" s="53">
        <f t="shared" si="4"/>
        <v>3.8892769151652347E-4</v>
      </c>
      <c r="X35" s="53">
        <f t="shared" si="4"/>
        <v>2.3344839387811977E-4</v>
      </c>
      <c r="Y35" s="53">
        <f t="shared" si="4"/>
        <v>2.772493173582326E-4</v>
      </c>
      <c r="Z35" s="53">
        <f t="shared" si="4"/>
        <v>4.647925256189866E-4</v>
      </c>
      <c r="AA35" s="53">
        <f t="shared" si="4"/>
        <v>0</v>
      </c>
      <c r="AB35" s="53">
        <f t="shared" si="4"/>
        <v>2.2162197301108002E-4</v>
      </c>
      <c r="AC35" s="53">
        <f t="shared" si="4"/>
        <v>2.0184960153004183E-4</v>
      </c>
      <c r="AD35" s="53">
        <f t="shared" si="4"/>
        <v>5.7442087912725013E-4</v>
      </c>
      <c r="AE35" s="53">
        <f t="shared" si="5"/>
        <v>8.4312871396529038E-4</v>
      </c>
      <c r="AF35" s="53">
        <f t="shared" si="4"/>
        <v>2.4976375563915413E-2</v>
      </c>
      <c r="AG35" s="28"/>
      <c r="AH35" s="28"/>
      <c r="AI35" s="28"/>
      <c r="AJ35" s="28"/>
      <c r="AK35" s="28"/>
      <c r="AL35" s="28"/>
    </row>
    <row r="36" spans="1:38" ht="12.75" customHeight="1">
      <c r="B36" s="33" t="s">
        <v>125</v>
      </c>
      <c r="C36" s="53">
        <f t="shared" si="3"/>
        <v>8.3245073582716399E-3</v>
      </c>
      <c r="D36" s="53">
        <f t="shared" si="4"/>
        <v>0</v>
      </c>
      <c r="E36" s="53">
        <f t="shared" si="4"/>
        <v>1.0584939817138882E-2</v>
      </c>
      <c r="F36" s="53">
        <f t="shared" si="4"/>
        <v>1.7036104787290465E-2</v>
      </c>
      <c r="G36" s="53">
        <f t="shared" si="4"/>
        <v>0.32942180764479922</v>
      </c>
      <c r="H36" s="53">
        <f t="shared" si="4"/>
        <v>0.28021370845206545</v>
      </c>
      <c r="I36" s="53">
        <f t="shared" si="4"/>
        <v>0.30132058432815911</v>
      </c>
      <c r="J36" s="53">
        <f t="shared" si="4"/>
        <v>7.2034638338990375E-2</v>
      </c>
      <c r="K36" s="53">
        <f t="shared" si="4"/>
        <v>0.33084804696328468</v>
      </c>
      <c r="L36" s="53">
        <f t="shared" si="4"/>
        <v>0.83507765219671981</v>
      </c>
      <c r="M36" s="53">
        <f t="shared" si="4"/>
        <v>0.23891045429159269</v>
      </c>
      <c r="N36" s="53">
        <f t="shared" si="4"/>
        <v>0.77066502283568927</v>
      </c>
      <c r="O36" s="53">
        <f t="shared" si="4"/>
        <v>0.86376618281116591</v>
      </c>
      <c r="P36" s="53">
        <f t="shared" si="4"/>
        <v>0.57484202841034182</v>
      </c>
      <c r="Q36" s="53">
        <f t="shared" si="4"/>
        <v>0.81975928024280786</v>
      </c>
      <c r="R36" s="53">
        <f t="shared" si="4"/>
        <v>2.1860467706731121</v>
      </c>
      <c r="S36" s="53">
        <f t="shared" si="4"/>
        <v>2.2116319262450079</v>
      </c>
      <c r="T36" s="53">
        <f t="shared" si="4"/>
        <v>2.2759604199874564</v>
      </c>
      <c r="U36" s="53">
        <f t="shared" si="4"/>
        <v>3.2924544674188363</v>
      </c>
      <c r="V36" s="53">
        <f t="shared" si="4"/>
        <v>3.2546077993490083</v>
      </c>
      <c r="W36" s="53">
        <f t="shared" si="4"/>
        <v>2.7865022836112434</v>
      </c>
      <c r="X36" s="53">
        <f t="shared" si="4"/>
        <v>1.1306159494979304</v>
      </c>
      <c r="Y36" s="53">
        <f t="shared" si="4"/>
        <v>0.83426951575478847</v>
      </c>
      <c r="Z36" s="53">
        <f t="shared" si="4"/>
        <v>0.78285586633922133</v>
      </c>
      <c r="AA36" s="53">
        <f t="shared" si="4"/>
        <v>0.87383986085596255</v>
      </c>
      <c r="AB36" s="53">
        <f t="shared" si="4"/>
        <v>0.30361118946575205</v>
      </c>
      <c r="AC36" s="53">
        <f t="shared" si="4"/>
        <v>0.27169174710781413</v>
      </c>
      <c r="AD36" s="53">
        <f t="shared" si="4"/>
        <v>0.39922832018680032</v>
      </c>
      <c r="AE36" s="53">
        <f t="shared" si="5"/>
        <v>0.78692277689494139</v>
      </c>
      <c r="AF36" s="53">
        <f t="shared" si="4"/>
        <v>1.4710054065893188</v>
      </c>
      <c r="AG36" s="28"/>
      <c r="AH36" s="28"/>
      <c r="AI36" s="28"/>
      <c r="AJ36" s="28"/>
      <c r="AK36" s="28"/>
      <c r="AL36" s="28"/>
    </row>
    <row r="37" spans="1:38" ht="12.75" customHeight="1">
      <c r="B37" s="33" t="s">
        <v>256</v>
      </c>
      <c r="C37" s="53">
        <f t="shared" si="3"/>
        <v>1.9130861360891771E-3</v>
      </c>
      <c r="D37" s="53">
        <f t="shared" si="4"/>
        <v>0</v>
      </c>
      <c r="E37" s="53">
        <f t="shared" si="4"/>
        <v>7.1001742803453725E-4</v>
      </c>
      <c r="F37" s="53">
        <f t="shared" si="4"/>
        <v>0</v>
      </c>
      <c r="G37" s="53">
        <f t="shared" si="4"/>
        <v>0</v>
      </c>
      <c r="H37" s="53">
        <f t="shared" si="4"/>
        <v>0.13391719703822227</v>
      </c>
      <c r="I37" s="53">
        <f t="shared" si="4"/>
        <v>0.17133544306992954</v>
      </c>
      <c r="J37" s="53">
        <f t="shared" si="4"/>
        <v>7.2062949123985649E-3</v>
      </c>
      <c r="K37" s="53">
        <f t="shared" si="4"/>
        <v>0.30648409705264767</v>
      </c>
      <c r="L37" s="53">
        <f t="shared" si="4"/>
        <v>0.18740010156132217</v>
      </c>
      <c r="M37" s="53">
        <f t="shared" si="4"/>
        <v>4.468027501615409E-2</v>
      </c>
      <c r="N37" s="53">
        <f t="shared" si="4"/>
        <v>0.60186610363016002</v>
      </c>
      <c r="O37" s="53">
        <f t="shared" si="4"/>
        <v>0.73585428606699099</v>
      </c>
      <c r="P37" s="53">
        <f t="shared" si="4"/>
        <v>0.50695600359920445</v>
      </c>
      <c r="Q37" s="53">
        <f t="shared" si="4"/>
        <v>0.8173554830566081</v>
      </c>
      <c r="R37" s="53">
        <f t="shared" si="4"/>
        <v>2.1856470786158431</v>
      </c>
      <c r="S37" s="53">
        <f t="shared" si="4"/>
        <v>2.2109122556490752</v>
      </c>
      <c r="T37" s="53">
        <f t="shared" si="4"/>
        <v>2.2712832796152305</v>
      </c>
      <c r="U37" s="53">
        <f t="shared" si="4"/>
        <v>3.2899990372108583</v>
      </c>
      <c r="V37" s="53">
        <f t="shared" si="4"/>
        <v>3.2506597917548721</v>
      </c>
      <c r="W37" s="53">
        <f t="shared" si="4"/>
        <v>2.7758740757573173</v>
      </c>
      <c r="X37" s="53">
        <f t="shared" si="4"/>
        <v>1.1260608638641665</v>
      </c>
      <c r="Y37" s="53">
        <f t="shared" si="4"/>
        <v>0.82122994068981114</v>
      </c>
      <c r="Z37" s="53">
        <f t="shared" si="4"/>
        <v>0.78236871371137273</v>
      </c>
      <c r="AA37" s="53">
        <f t="shared" si="4"/>
        <v>0.87235720076233014</v>
      </c>
      <c r="AB37" s="53">
        <f t="shared" si="4"/>
        <v>0.30336209798941982</v>
      </c>
      <c r="AC37" s="53">
        <f t="shared" si="4"/>
        <v>0.26917507325338269</v>
      </c>
      <c r="AD37" s="53">
        <f t="shared" si="4"/>
        <v>0.39803835383187225</v>
      </c>
      <c r="AE37" s="53">
        <f t="shared" si="5"/>
        <v>0.78251302086853181</v>
      </c>
      <c r="AF37" s="53">
        <f t="shared" si="4"/>
        <v>1.4551788553182061</v>
      </c>
      <c r="AG37" s="28"/>
      <c r="AH37" s="28"/>
      <c r="AI37" s="28"/>
      <c r="AJ37" s="28"/>
      <c r="AK37" s="28"/>
      <c r="AL37" s="28"/>
    </row>
    <row r="38" spans="1:38" ht="12.75" customHeight="1">
      <c r="B38" s="33" t="s">
        <v>124</v>
      </c>
      <c r="C38" s="53">
        <f t="shared" si="3"/>
        <v>0</v>
      </c>
      <c r="D38" s="53">
        <f t="shared" si="4"/>
        <v>0</v>
      </c>
      <c r="E38" s="53">
        <f t="shared" si="4"/>
        <v>0</v>
      </c>
      <c r="F38" s="53">
        <f t="shared" si="4"/>
        <v>0</v>
      </c>
      <c r="G38" s="53">
        <f t="shared" si="4"/>
        <v>0</v>
      </c>
      <c r="H38" s="53">
        <f t="shared" si="4"/>
        <v>0</v>
      </c>
      <c r="I38" s="53">
        <f t="shared" si="4"/>
        <v>0</v>
      </c>
      <c r="J38" s="53">
        <f t="shared" si="4"/>
        <v>0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0</v>
      </c>
      <c r="U38" s="53">
        <f t="shared" si="4"/>
        <v>0</v>
      </c>
      <c r="V38" s="53">
        <f t="shared" si="4"/>
        <v>0</v>
      </c>
      <c r="W38" s="53">
        <f t="shared" si="4"/>
        <v>0</v>
      </c>
      <c r="X38" s="53">
        <f t="shared" si="4"/>
        <v>0</v>
      </c>
      <c r="Y38" s="53">
        <f t="shared" si="4"/>
        <v>0</v>
      </c>
      <c r="Z38" s="53">
        <f t="shared" si="4"/>
        <v>0</v>
      </c>
      <c r="AA38" s="53">
        <f t="shared" si="4"/>
        <v>0</v>
      </c>
      <c r="AB38" s="53">
        <f t="shared" si="4"/>
        <v>0</v>
      </c>
      <c r="AC38" s="53">
        <f t="shared" si="4"/>
        <v>0</v>
      </c>
      <c r="AD38" s="53">
        <f t="shared" si="4"/>
        <v>0</v>
      </c>
      <c r="AE38" s="53">
        <f t="shared" si="5"/>
        <v>0</v>
      </c>
      <c r="AF38" s="53">
        <f t="shared" si="4"/>
        <v>0</v>
      </c>
      <c r="AG38" s="28"/>
      <c r="AH38" s="28"/>
      <c r="AI38" s="28"/>
      <c r="AJ38" s="28"/>
      <c r="AK38" s="28"/>
      <c r="AL38" s="28"/>
    </row>
    <row r="39" spans="1:38" ht="12.75" customHeight="1">
      <c r="B39" s="33" t="s">
        <v>250</v>
      </c>
      <c r="C39" s="53">
        <f t="shared" si="3"/>
        <v>0</v>
      </c>
      <c r="D39" s="53">
        <f t="shared" si="4"/>
        <v>0</v>
      </c>
      <c r="E39" s="53">
        <f t="shared" si="4"/>
        <v>0</v>
      </c>
      <c r="F39" s="53">
        <f t="shared" si="4"/>
        <v>0</v>
      </c>
      <c r="G39" s="53">
        <f t="shared" si="4"/>
        <v>0</v>
      </c>
      <c r="H39" s="53">
        <f t="shared" si="4"/>
        <v>0</v>
      </c>
      <c r="I39" s="53">
        <f t="shared" si="4"/>
        <v>0</v>
      </c>
      <c r="J39" s="53">
        <f t="shared" si="4"/>
        <v>0</v>
      </c>
      <c r="K39" s="53">
        <f t="shared" si="4"/>
        <v>0</v>
      </c>
      <c r="L39" s="53">
        <f t="shared" si="4"/>
        <v>0</v>
      </c>
      <c r="M39" s="53">
        <f t="shared" si="4"/>
        <v>0</v>
      </c>
      <c r="N39" s="53">
        <f t="shared" si="4"/>
        <v>0</v>
      </c>
      <c r="O39" s="53">
        <f t="shared" si="4"/>
        <v>0</v>
      </c>
      <c r="P39" s="53">
        <f t="shared" si="4"/>
        <v>0</v>
      </c>
      <c r="Q39" s="53">
        <f t="shared" si="4"/>
        <v>0</v>
      </c>
      <c r="R39" s="53">
        <f t="shared" si="4"/>
        <v>0</v>
      </c>
      <c r="S39" s="53">
        <f t="shared" si="4"/>
        <v>0</v>
      </c>
      <c r="T39" s="53">
        <f t="shared" si="4"/>
        <v>0</v>
      </c>
      <c r="U39" s="53">
        <f t="shared" si="4"/>
        <v>0</v>
      </c>
      <c r="V39" s="53">
        <f t="shared" ref="D39:AF47" si="7">V18/V$26*100</f>
        <v>0</v>
      </c>
      <c r="W39" s="53">
        <f t="shared" si="7"/>
        <v>0</v>
      </c>
      <c r="X39" s="53">
        <f t="shared" si="7"/>
        <v>0</v>
      </c>
      <c r="Y39" s="53">
        <f t="shared" si="7"/>
        <v>0</v>
      </c>
      <c r="Z39" s="53">
        <f t="shared" si="7"/>
        <v>0</v>
      </c>
      <c r="AA39" s="53">
        <f t="shared" si="7"/>
        <v>0</v>
      </c>
      <c r="AB39" s="53">
        <f t="shared" si="7"/>
        <v>0</v>
      </c>
      <c r="AC39" s="53">
        <f t="shared" si="7"/>
        <v>0</v>
      </c>
      <c r="AD39" s="53">
        <f t="shared" si="7"/>
        <v>0</v>
      </c>
      <c r="AE39" s="53">
        <f t="shared" ref="AE39:AE47" si="8">AE18/AE$26*100</f>
        <v>0</v>
      </c>
      <c r="AF39" s="53">
        <f t="shared" si="7"/>
        <v>0</v>
      </c>
      <c r="AG39" s="28"/>
      <c r="AH39" s="28"/>
      <c r="AI39" s="28"/>
      <c r="AJ39" s="28"/>
      <c r="AK39" s="28"/>
      <c r="AL39" s="28"/>
    </row>
    <row r="40" spans="1:38" ht="12.75" customHeight="1">
      <c r="B40" s="33" t="s">
        <v>251</v>
      </c>
      <c r="C40" s="53">
        <f t="shared" si="3"/>
        <v>0</v>
      </c>
      <c r="D40" s="53">
        <f t="shared" si="7"/>
        <v>0</v>
      </c>
      <c r="E40" s="53">
        <f t="shared" si="7"/>
        <v>0</v>
      </c>
      <c r="F40" s="53">
        <f t="shared" si="7"/>
        <v>0</v>
      </c>
      <c r="G40" s="53">
        <f t="shared" si="7"/>
        <v>0</v>
      </c>
      <c r="H40" s="53">
        <f t="shared" si="7"/>
        <v>0</v>
      </c>
      <c r="I40" s="53">
        <f t="shared" si="7"/>
        <v>0</v>
      </c>
      <c r="J40" s="53">
        <f t="shared" si="7"/>
        <v>0</v>
      </c>
      <c r="K40" s="53">
        <f t="shared" si="7"/>
        <v>0</v>
      </c>
      <c r="L40" s="53">
        <f t="shared" si="7"/>
        <v>0</v>
      </c>
      <c r="M40" s="53">
        <f t="shared" si="7"/>
        <v>0</v>
      </c>
      <c r="N40" s="53">
        <f t="shared" si="7"/>
        <v>0</v>
      </c>
      <c r="O40" s="53">
        <f t="shared" si="7"/>
        <v>0</v>
      </c>
      <c r="P40" s="53">
        <f t="shared" si="7"/>
        <v>0</v>
      </c>
      <c r="Q40" s="53">
        <f t="shared" si="7"/>
        <v>0</v>
      </c>
      <c r="R40" s="53">
        <f t="shared" si="7"/>
        <v>0</v>
      </c>
      <c r="S40" s="53">
        <f t="shared" si="7"/>
        <v>0</v>
      </c>
      <c r="T40" s="53">
        <f t="shared" si="7"/>
        <v>0</v>
      </c>
      <c r="U40" s="53">
        <f t="shared" si="7"/>
        <v>0</v>
      </c>
      <c r="V40" s="53">
        <f t="shared" si="7"/>
        <v>0</v>
      </c>
      <c r="W40" s="53">
        <f t="shared" si="7"/>
        <v>0</v>
      </c>
      <c r="X40" s="53">
        <f t="shared" si="7"/>
        <v>0</v>
      </c>
      <c r="Y40" s="53">
        <f t="shared" si="7"/>
        <v>0</v>
      </c>
      <c r="Z40" s="53">
        <f t="shared" si="7"/>
        <v>0</v>
      </c>
      <c r="AA40" s="53">
        <f t="shared" si="7"/>
        <v>0</v>
      </c>
      <c r="AB40" s="53">
        <f t="shared" si="7"/>
        <v>0</v>
      </c>
      <c r="AC40" s="53">
        <f t="shared" si="7"/>
        <v>0</v>
      </c>
      <c r="AD40" s="53">
        <f t="shared" si="7"/>
        <v>0</v>
      </c>
      <c r="AE40" s="53">
        <f t="shared" si="8"/>
        <v>0</v>
      </c>
      <c r="AF40" s="53">
        <f t="shared" si="7"/>
        <v>0</v>
      </c>
      <c r="AG40" s="28"/>
      <c r="AH40" s="28"/>
      <c r="AI40" s="28"/>
      <c r="AJ40" s="28"/>
      <c r="AK40" s="28"/>
      <c r="AL40" s="28"/>
    </row>
    <row r="41" spans="1:38" ht="12.75" customHeight="1">
      <c r="B41" s="33" t="s">
        <v>252</v>
      </c>
      <c r="C41" s="53">
        <f t="shared" si="3"/>
        <v>0</v>
      </c>
      <c r="D41" s="53">
        <f t="shared" si="7"/>
        <v>0</v>
      </c>
      <c r="E41" s="53">
        <f t="shared" si="7"/>
        <v>0</v>
      </c>
      <c r="F41" s="53">
        <f t="shared" si="7"/>
        <v>0</v>
      </c>
      <c r="G41" s="53">
        <f t="shared" si="7"/>
        <v>0</v>
      </c>
      <c r="H41" s="53">
        <f t="shared" si="7"/>
        <v>0</v>
      </c>
      <c r="I41" s="53">
        <f t="shared" si="7"/>
        <v>0</v>
      </c>
      <c r="J41" s="53">
        <f t="shared" si="7"/>
        <v>0</v>
      </c>
      <c r="K41" s="53">
        <f t="shared" si="7"/>
        <v>0</v>
      </c>
      <c r="L41" s="53">
        <f t="shared" si="7"/>
        <v>0</v>
      </c>
      <c r="M41" s="53">
        <f t="shared" si="7"/>
        <v>0</v>
      </c>
      <c r="N41" s="53">
        <f t="shared" si="7"/>
        <v>0</v>
      </c>
      <c r="O41" s="53">
        <f t="shared" si="7"/>
        <v>0</v>
      </c>
      <c r="P41" s="53">
        <f t="shared" si="7"/>
        <v>0</v>
      </c>
      <c r="Q41" s="53">
        <f t="shared" si="7"/>
        <v>0</v>
      </c>
      <c r="R41" s="53">
        <f t="shared" si="7"/>
        <v>0</v>
      </c>
      <c r="S41" s="53">
        <f t="shared" si="7"/>
        <v>0</v>
      </c>
      <c r="T41" s="53">
        <f t="shared" si="7"/>
        <v>0</v>
      </c>
      <c r="U41" s="53">
        <f t="shared" si="7"/>
        <v>0</v>
      </c>
      <c r="V41" s="53">
        <f t="shared" si="7"/>
        <v>0</v>
      </c>
      <c r="W41" s="53">
        <f t="shared" si="7"/>
        <v>0</v>
      </c>
      <c r="X41" s="53">
        <f t="shared" si="7"/>
        <v>0</v>
      </c>
      <c r="Y41" s="53">
        <f t="shared" si="7"/>
        <v>0</v>
      </c>
      <c r="Z41" s="53">
        <f t="shared" si="7"/>
        <v>0</v>
      </c>
      <c r="AA41" s="53">
        <f t="shared" si="7"/>
        <v>0</v>
      </c>
      <c r="AB41" s="53">
        <f t="shared" si="7"/>
        <v>0</v>
      </c>
      <c r="AC41" s="53">
        <f t="shared" si="7"/>
        <v>0</v>
      </c>
      <c r="AD41" s="53">
        <f t="shared" si="7"/>
        <v>0</v>
      </c>
      <c r="AE41" s="53">
        <f t="shared" si="8"/>
        <v>0</v>
      </c>
      <c r="AF41" s="53">
        <f t="shared" si="7"/>
        <v>0</v>
      </c>
      <c r="AG41" s="28"/>
      <c r="AH41" s="28"/>
      <c r="AI41" s="28"/>
      <c r="AJ41" s="28"/>
      <c r="AK41" s="28"/>
      <c r="AL41" s="28"/>
    </row>
    <row r="42" spans="1:38" ht="12.75" customHeight="1">
      <c r="B42" s="33" t="s">
        <v>253</v>
      </c>
      <c r="C42" s="53">
        <f t="shared" si="3"/>
        <v>0</v>
      </c>
      <c r="D42" s="53">
        <f t="shared" si="7"/>
        <v>0</v>
      </c>
      <c r="E42" s="53">
        <f t="shared" si="7"/>
        <v>0</v>
      </c>
      <c r="F42" s="53">
        <f t="shared" si="7"/>
        <v>0</v>
      </c>
      <c r="G42" s="53">
        <f t="shared" si="7"/>
        <v>0</v>
      </c>
      <c r="H42" s="53">
        <f t="shared" si="7"/>
        <v>0</v>
      </c>
      <c r="I42" s="53">
        <f t="shared" si="7"/>
        <v>0</v>
      </c>
      <c r="J42" s="53">
        <f t="shared" si="7"/>
        <v>0</v>
      </c>
      <c r="K42" s="53">
        <f t="shared" si="7"/>
        <v>0</v>
      </c>
      <c r="L42" s="53">
        <f t="shared" si="7"/>
        <v>0</v>
      </c>
      <c r="M42" s="53">
        <f t="shared" si="7"/>
        <v>0</v>
      </c>
      <c r="N42" s="53">
        <f t="shared" si="7"/>
        <v>0</v>
      </c>
      <c r="O42" s="53">
        <f t="shared" si="7"/>
        <v>0</v>
      </c>
      <c r="P42" s="53">
        <f t="shared" si="7"/>
        <v>0</v>
      </c>
      <c r="Q42" s="53">
        <f t="shared" si="7"/>
        <v>0</v>
      </c>
      <c r="R42" s="53">
        <f t="shared" si="7"/>
        <v>0</v>
      </c>
      <c r="S42" s="53">
        <f t="shared" si="7"/>
        <v>0</v>
      </c>
      <c r="T42" s="53">
        <f t="shared" si="7"/>
        <v>0</v>
      </c>
      <c r="U42" s="53">
        <f t="shared" si="7"/>
        <v>0</v>
      </c>
      <c r="V42" s="53">
        <f t="shared" si="7"/>
        <v>0</v>
      </c>
      <c r="W42" s="53">
        <f t="shared" si="7"/>
        <v>0</v>
      </c>
      <c r="X42" s="53">
        <f t="shared" si="7"/>
        <v>0</v>
      </c>
      <c r="Y42" s="53">
        <f t="shared" si="7"/>
        <v>0</v>
      </c>
      <c r="Z42" s="53">
        <f t="shared" si="7"/>
        <v>0</v>
      </c>
      <c r="AA42" s="53">
        <f t="shared" si="7"/>
        <v>0</v>
      </c>
      <c r="AB42" s="53">
        <f t="shared" si="7"/>
        <v>0</v>
      </c>
      <c r="AC42" s="53">
        <f t="shared" si="7"/>
        <v>0</v>
      </c>
      <c r="AD42" s="53">
        <f t="shared" si="7"/>
        <v>0</v>
      </c>
      <c r="AE42" s="53">
        <f t="shared" si="8"/>
        <v>0</v>
      </c>
      <c r="AF42" s="53">
        <f t="shared" si="7"/>
        <v>0</v>
      </c>
      <c r="AG42" s="28"/>
      <c r="AH42" s="28"/>
      <c r="AI42" s="28"/>
      <c r="AJ42" s="28"/>
      <c r="AK42" s="28"/>
      <c r="AL42" s="28"/>
    </row>
    <row r="43" spans="1:38" ht="12.75" customHeight="1">
      <c r="B43" s="33" t="s">
        <v>254</v>
      </c>
      <c r="C43" s="53">
        <f t="shared" si="3"/>
        <v>0</v>
      </c>
      <c r="D43" s="53">
        <f t="shared" si="7"/>
        <v>0</v>
      </c>
      <c r="E43" s="53">
        <f t="shared" si="7"/>
        <v>0</v>
      </c>
      <c r="F43" s="53">
        <f t="shared" si="7"/>
        <v>0</v>
      </c>
      <c r="G43" s="53">
        <f t="shared" si="7"/>
        <v>0</v>
      </c>
      <c r="H43" s="53">
        <f t="shared" si="7"/>
        <v>0</v>
      </c>
      <c r="I43" s="53">
        <f t="shared" si="7"/>
        <v>0</v>
      </c>
      <c r="J43" s="53">
        <f t="shared" si="7"/>
        <v>0</v>
      </c>
      <c r="K43" s="53">
        <f t="shared" si="7"/>
        <v>0</v>
      </c>
      <c r="L43" s="53">
        <f t="shared" si="7"/>
        <v>0</v>
      </c>
      <c r="M43" s="53">
        <f t="shared" si="7"/>
        <v>0</v>
      </c>
      <c r="N43" s="53">
        <f t="shared" si="7"/>
        <v>0</v>
      </c>
      <c r="O43" s="53">
        <f t="shared" si="7"/>
        <v>0</v>
      </c>
      <c r="P43" s="53">
        <f t="shared" si="7"/>
        <v>0</v>
      </c>
      <c r="Q43" s="53">
        <f t="shared" si="7"/>
        <v>0</v>
      </c>
      <c r="R43" s="53">
        <f t="shared" si="7"/>
        <v>0</v>
      </c>
      <c r="S43" s="53">
        <f t="shared" si="7"/>
        <v>0</v>
      </c>
      <c r="T43" s="53">
        <f t="shared" si="7"/>
        <v>0</v>
      </c>
      <c r="U43" s="53">
        <f t="shared" si="7"/>
        <v>0</v>
      </c>
      <c r="V43" s="53">
        <f t="shared" si="7"/>
        <v>0</v>
      </c>
      <c r="W43" s="53">
        <f t="shared" si="7"/>
        <v>0</v>
      </c>
      <c r="X43" s="53">
        <f t="shared" si="7"/>
        <v>0</v>
      </c>
      <c r="Y43" s="53">
        <f t="shared" si="7"/>
        <v>0</v>
      </c>
      <c r="Z43" s="53">
        <f t="shared" si="7"/>
        <v>0</v>
      </c>
      <c r="AA43" s="53">
        <f t="shared" si="7"/>
        <v>0</v>
      </c>
      <c r="AB43" s="53">
        <f t="shared" si="7"/>
        <v>0</v>
      </c>
      <c r="AC43" s="53">
        <f t="shared" si="7"/>
        <v>0</v>
      </c>
      <c r="AD43" s="53">
        <f t="shared" si="7"/>
        <v>0</v>
      </c>
      <c r="AE43" s="53">
        <f t="shared" si="8"/>
        <v>0</v>
      </c>
      <c r="AF43" s="53">
        <f t="shared" si="7"/>
        <v>0</v>
      </c>
      <c r="AG43" s="28"/>
      <c r="AH43" s="28"/>
      <c r="AI43" s="28"/>
      <c r="AJ43" s="28"/>
      <c r="AK43" s="28"/>
      <c r="AL43" s="28"/>
    </row>
    <row r="44" spans="1:38" ht="12.75" customHeight="1">
      <c r="B44" s="33" t="s">
        <v>255</v>
      </c>
      <c r="C44" s="53">
        <f t="shared" si="3"/>
        <v>0</v>
      </c>
      <c r="D44" s="53">
        <f t="shared" si="7"/>
        <v>0</v>
      </c>
      <c r="E44" s="53">
        <f t="shared" si="7"/>
        <v>0</v>
      </c>
      <c r="F44" s="53">
        <f t="shared" si="7"/>
        <v>0</v>
      </c>
      <c r="G44" s="53">
        <f t="shared" si="7"/>
        <v>0</v>
      </c>
      <c r="H44" s="53">
        <f t="shared" si="7"/>
        <v>0</v>
      </c>
      <c r="I44" s="53">
        <f t="shared" si="7"/>
        <v>0</v>
      </c>
      <c r="J44" s="53">
        <f t="shared" si="7"/>
        <v>0</v>
      </c>
      <c r="K44" s="53">
        <f t="shared" si="7"/>
        <v>0</v>
      </c>
      <c r="L44" s="53">
        <f t="shared" si="7"/>
        <v>0</v>
      </c>
      <c r="M44" s="53">
        <f t="shared" si="7"/>
        <v>0</v>
      </c>
      <c r="N44" s="53">
        <f t="shared" si="7"/>
        <v>0</v>
      </c>
      <c r="O44" s="53">
        <f t="shared" si="7"/>
        <v>0</v>
      </c>
      <c r="P44" s="53">
        <f t="shared" si="7"/>
        <v>0</v>
      </c>
      <c r="Q44" s="53">
        <f t="shared" si="7"/>
        <v>0</v>
      </c>
      <c r="R44" s="53">
        <f t="shared" si="7"/>
        <v>0</v>
      </c>
      <c r="S44" s="53">
        <f t="shared" si="7"/>
        <v>0</v>
      </c>
      <c r="T44" s="53">
        <f t="shared" si="7"/>
        <v>0</v>
      </c>
      <c r="U44" s="53">
        <f t="shared" si="7"/>
        <v>0</v>
      </c>
      <c r="V44" s="53">
        <f t="shared" si="7"/>
        <v>0</v>
      </c>
      <c r="W44" s="53">
        <f t="shared" si="7"/>
        <v>0</v>
      </c>
      <c r="X44" s="53">
        <f t="shared" si="7"/>
        <v>0</v>
      </c>
      <c r="Y44" s="53">
        <f t="shared" si="7"/>
        <v>0</v>
      </c>
      <c r="Z44" s="53">
        <f t="shared" si="7"/>
        <v>0</v>
      </c>
      <c r="AA44" s="53">
        <f t="shared" si="7"/>
        <v>0</v>
      </c>
      <c r="AB44" s="53">
        <f t="shared" si="7"/>
        <v>0</v>
      </c>
      <c r="AC44" s="53">
        <f t="shared" si="7"/>
        <v>0</v>
      </c>
      <c r="AD44" s="53">
        <f t="shared" si="7"/>
        <v>0</v>
      </c>
      <c r="AE44" s="53">
        <f t="shared" si="8"/>
        <v>0</v>
      </c>
      <c r="AF44" s="53">
        <f t="shared" si="7"/>
        <v>0</v>
      </c>
      <c r="AG44" s="28"/>
      <c r="AH44" s="28"/>
      <c r="AI44" s="28"/>
      <c r="AJ44" s="28"/>
      <c r="AK44" s="28"/>
      <c r="AL44" s="28"/>
    </row>
    <row r="45" spans="1:38" ht="12.75" customHeight="1">
      <c r="B45" s="33" t="s">
        <v>105</v>
      </c>
      <c r="C45" s="53">
        <f t="shared" si="3"/>
        <v>57.912561468390187</v>
      </c>
      <c r="D45" s="53">
        <f t="shared" si="7"/>
        <v>69.390864350364438</v>
      </c>
      <c r="E45" s="53">
        <f t="shared" si="7"/>
        <v>73.731250554246259</v>
      </c>
      <c r="F45" s="53">
        <f t="shared" si="7"/>
        <v>89.8661416245006</v>
      </c>
      <c r="G45" s="53">
        <f t="shared" si="7"/>
        <v>79.887929712827869</v>
      </c>
      <c r="H45" s="53">
        <f t="shared" si="7"/>
        <v>84.05614505422713</v>
      </c>
      <c r="I45" s="53">
        <f t="shared" si="7"/>
        <v>81.706629616664898</v>
      </c>
      <c r="J45" s="53">
        <f t="shared" si="7"/>
        <v>86.099015632528634</v>
      </c>
      <c r="K45" s="53">
        <f t="shared" si="7"/>
        <v>88.714660710596036</v>
      </c>
      <c r="L45" s="53">
        <f t="shared" si="7"/>
        <v>85.67266214506131</v>
      </c>
      <c r="M45" s="53">
        <f t="shared" si="7"/>
        <v>78.785584373421997</v>
      </c>
      <c r="N45" s="53">
        <f t="shared" si="7"/>
        <v>84.40649996193379</v>
      </c>
      <c r="O45" s="53">
        <f t="shared" si="7"/>
        <v>84.935255857003824</v>
      </c>
      <c r="P45" s="53">
        <f t="shared" si="7"/>
        <v>50.363228127983774</v>
      </c>
      <c r="Q45" s="53">
        <f t="shared" si="7"/>
        <v>134.03822365143344</v>
      </c>
      <c r="R45" s="53">
        <f t="shared" si="7"/>
        <v>88.495132494754131</v>
      </c>
      <c r="S45" s="53">
        <f t="shared" si="7"/>
        <v>87.076237175291098</v>
      </c>
      <c r="T45" s="53">
        <f t="shared" si="7"/>
        <v>88.69653632577301</v>
      </c>
      <c r="U45" s="53">
        <f t="shared" si="7"/>
        <v>86.616916963582014</v>
      </c>
      <c r="V45" s="53">
        <f t="shared" si="7"/>
        <v>88.078489054010362</v>
      </c>
      <c r="W45" s="53">
        <f t="shared" si="7"/>
        <v>89.414902183788868</v>
      </c>
      <c r="X45" s="53">
        <f t="shared" si="7"/>
        <v>89.954841536641027</v>
      </c>
      <c r="Y45" s="53">
        <f t="shared" si="7"/>
        <v>86.547299759704103</v>
      </c>
      <c r="Z45" s="53">
        <f t="shared" si="7"/>
        <v>89.463372475845816</v>
      </c>
      <c r="AA45" s="53">
        <f t="shared" si="7"/>
        <v>88.9095200558492</v>
      </c>
      <c r="AB45" s="53">
        <f t="shared" si="7"/>
        <v>89.185638051790775</v>
      </c>
      <c r="AC45" s="53">
        <f t="shared" si="7"/>
        <v>87.164071668528962</v>
      </c>
      <c r="AD45" s="53">
        <f t="shared" si="7"/>
        <v>88.829725576278761</v>
      </c>
      <c r="AE45" s="53">
        <f t="shared" si="8"/>
        <v>90.759144499445654</v>
      </c>
      <c r="AF45" s="53">
        <f t="shared" si="7"/>
        <v>88.747057715754238</v>
      </c>
      <c r="AG45" s="28"/>
      <c r="AH45" s="28"/>
      <c r="AI45" s="28"/>
      <c r="AJ45" s="28"/>
      <c r="AK45" s="28"/>
      <c r="AL45" s="28"/>
    </row>
    <row r="46" spans="1:38" ht="12.75" customHeight="1">
      <c r="B46" s="33" t="s">
        <v>106</v>
      </c>
      <c r="C46" s="53">
        <f t="shared" si="3"/>
        <v>42.087438531609813</v>
      </c>
      <c r="D46" s="53">
        <f t="shared" si="7"/>
        <v>30.609135649635565</v>
      </c>
      <c r="E46" s="53">
        <f t="shared" si="7"/>
        <v>26.26874944575373</v>
      </c>
      <c r="F46" s="53">
        <f t="shared" si="7"/>
        <v>10.133858375499399</v>
      </c>
      <c r="G46" s="53">
        <f t="shared" si="7"/>
        <v>20.112070287172134</v>
      </c>
      <c r="H46" s="53">
        <f t="shared" si="7"/>
        <v>15.943854945772879</v>
      </c>
      <c r="I46" s="53">
        <f t="shared" si="7"/>
        <v>18.293370383335102</v>
      </c>
      <c r="J46" s="53">
        <f t="shared" si="7"/>
        <v>13.900984367471365</v>
      </c>
      <c r="K46" s="53">
        <f t="shared" si="7"/>
        <v>11.285339289403968</v>
      </c>
      <c r="L46" s="53">
        <f t="shared" si="7"/>
        <v>14.327337854938694</v>
      </c>
      <c r="M46" s="53">
        <f t="shared" si="7"/>
        <v>21.214415626577992</v>
      </c>
      <c r="N46" s="53">
        <f t="shared" si="7"/>
        <v>15.593500038066214</v>
      </c>
      <c r="O46" s="53">
        <f t="shared" si="7"/>
        <v>15.064744142996178</v>
      </c>
      <c r="P46" s="53">
        <f t="shared" si="7"/>
        <v>49.636771872016233</v>
      </c>
      <c r="Q46" s="53">
        <f t="shared" si="7"/>
        <v>-34.03822365143342</v>
      </c>
      <c r="R46" s="53">
        <f t="shared" si="7"/>
        <v>11.50486750524588</v>
      </c>
      <c r="S46" s="53">
        <f t="shared" si="7"/>
        <v>12.923762824708909</v>
      </c>
      <c r="T46" s="53">
        <f t="shared" si="7"/>
        <v>11.303463674226986</v>
      </c>
      <c r="U46" s="53">
        <f t="shared" si="7"/>
        <v>13.383083036417984</v>
      </c>
      <c r="V46" s="53">
        <f t="shared" si="7"/>
        <v>11.921510945989638</v>
      </c>
      <c r="W46" s="53">
        <f t="shared" si="7"/>
        <v>10.585097816211128</v>
      </c>
      <c r="X46" s="53">
        <f t="shared" si="7"/>
        <v>10.045158463358977</v>
      </c>
      <c r="Y46" s="53">
        <f t="shared" si="7"/>
        <v>13.452700240295901</v>
      </c>
      <c r="Z46" s="53">
        <f t="shared" si="7"/>
        <v>10.536627524154184</v>
      </c>
      <c r="AA46" s="53">
        <f t="shared" si="7"/>
        <v>11.090479944150804</v>
      </c>
      <c r="AB46" s="53">
        <f t="shared" si="7"/>
        <v>10.814361948209225</v>
      </c>
      <c r="AC46" s="53">
        <f t="shared" si="7"/>
        <v>12.835928331471036</v>
      </c>
      <c r="AD46" s="53">
        <f t="shared" si="7"/>
        <v>11.170274423721233</v>
      </c>
      <c r="AE46" s="53">
        <f t="shared" si="8"/>
        <v>9.2408555005543427</v>
      </c>
      <c r="AF46" s="53">
        <f t="shared" si="7"/>
        <v>11.252942284245746</v>
      </c>
      <c r="AG46" s="28"/>
      <c r="AH46" s="28"/>
      <c r="AI46" s="28"/>
      <c r="AJ46" s="28"/>
      <c r="AK46" s="28"/>
      <c r="AL46" s="28"/>
    </row>
    <row r="47" spans="1:38" ht="12.75" customHeight="1">
      <c r="B47" s="33" t="s">
        <v>94</v>
      </c>
      <c r="C47" s="53">
        <f t="shared" si="3"/>
        <v>100</v>
      </c>
      <c r="D47" s="53">
        <f t="shared" si="7"/>
        <v>100</v>
      </c>
      <c r="E47" s="53">
        <f t="shared" si="7"/>
        <v>100</v>
      </c>
      <c r="F47" s="53">
        <f t="shared" si="7"/>
        <v>100</v>
      </c>
      <c r="G47" s="53">
        <f t="shared" si="7"/>
        <v>100</v>
      </c>
      <c r="H47" s="53">
        <f t="shared" si="7"/>
        <v>100</v>
      </c>
      <c r="I47" s="53">
        <f t="shared" si="7"/>
        <v>100</v>
      </c>
      <c r="J47" s="53">
        <f t="shared" si="7"/>
        <v>100</v>
      </c>
      <c r="K47" s="53">
        <f t="shared" si="7"/>
        <v>100</v>
      </c>
      <c r="L47" s="53">
        <f t="shared" si="7"/>
        <v>100</v>
      </c>
      <c r="M47" s="53">
        <f t="shared" si="7"/>
        <v>100</v>
      </c>
      <c r="N47" s="53">
        <f t="shared" si="7"/>
        <v>100</v>
      </c>
      <c r="O47" s="53">
        <f t="shared" si="7"/>
        <v>100</v>
      </c>
      <c r="P47" s="53">
        <f t="shared" si="7"/>
        <v>100</v>
      </c>
      <c r="Q47" s="53">
        <f t="shared" si="7"/>
        <v>100</v>
      </c>
      <c r="R47" s="53">
        <f t="shared" si="7"/>
        <v>100</v>
      </c>
      <c r="S47" s="53">
        <f t="shared" si="7"/>
        <v>100</v>
      </c>
      <c r="T47" s="53">
        <f t="shared" si="7"/>
        <v>100</v>
      </c>
      <c r="U47" s="53">
        <f t="shared" si="7"/>
        <v>100</v>
      </c>
      <c r="V47" s="53">
        <f t="shared" si="7"/>
        <v>100</v>
      </c>
      <c r="W47" s="53">
        <f t="shared" si="7"/>
        <v>100</v>
      </c>
      <c r="X47" s="53">
        <f t="shared" si="7"/>
        <v>100</v>
      </c>
      <c r="Y47" s="53">
        <f t="shared" si="7"/>
        <v>100</v>
      </c>
      <c r="Z47" s="53">
        <f t="shared" si="7"/>
        <v>100</v>
      </c>
      <c r="AA47" s="53">
        <f t="shared" si="7"/>
        <v>100</v>
      </c>
      <c r="AB47" s="53">
        <f t="shared" si="7"/>
        <v>100</v>
      </c>
      <c r="AC47" s="53">
        <f t="shared" si="7"/>
        <v>100</v>
      </c>
      <c r="AD47" s="53">
        <f t="shared" si="7"/>
        <v>100</v>
      </c>
      <c r="AE47" s="53">
        <f t="shared" si="8"/>
        <v>100</v>
      </c>
      <c r="AF47" s="53">
        <f t="shared" si="7"/>
        <v>100</v>
      </c>
      <c r="AG47" s="28"/>
      <c r="AH47" s="28"/>
      <c r="AI47" s="28"/>
      <c r="AJ47" s="28"/>
      <c r="AK47" s="28"/>
      <c r="AL47" s="28"/>
    </row>
    <row r="48" spans="1:38" ht="12.75" customHeight="1">
      <c r="B48" s="33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28"/>
      <c r="AH48" s="28"/>
      <c r="AI48" s="28"/>
      <c r="AJ48" s="28"/>
      <c r="AK48" s="28"/>
      <c r="AL48" s="28"/>
    </row>
    <row r="49" spans="1:38" ht="12.75" customHeight="1">
      <c r="B49" s="33"/>
      <c r="C49" s="107" t="s">
        <v>96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28"/>
      <c r="AH49" s="28"/>
      <c r="AI49" s="28"/>
      <c r="AJ49" s="28"/>
      <c r="AK49" s="28"/>
      <c r="AL49" s="28"/>
    </row>
    <row r="50" spans="1:38" ht="12.75" customHeight="1">
      <c r="B50" s="33"/>
      <c r="C50" s="46"/>
      <c r="D50" s="46"/>
      <c r="E50" s="46"/>
      <c r="F50" s="46"/>
      <c r="G50" s="46"/>
      <c r="H50" s="47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28"/>
      <c r="AH50" s="28"/>
      <c r="AI50" s="28"/>
      <c r="AJ50" s="28"/>
      <c r="AK50" s="28"/>
      <c r="AL50" s="28"/>
    </row>
    <row r="51" spans="1:38" ht="12.75" customHeight="1">
      <c r="A51" s="28">
        <v>1</v>
      </c>
      <c r="B51" s="33" t="s">
        <v>113</v>
      </c>
      <c r="C51" s="55" t="str">
        <f>IFERROR((C9/B9)*100-100,"--")</f>
        <v>--</v>
      </c>
      <c r="D51" s="55">
        <f t="shared" ref="C51:D68" si="9">IFERROR((D9/C9)*100-100,"--")</f>
        <v>-47.641453041326479</v>
      </c>
      <c r="E51" s="55">
        <f t="shared" ref="E51:AE51" si="10">IFERROR((E9/D9)*100-100,"--")</f>
        <v>-82.97095666119138</v>
      </c>
      <c r="F51" s="55">
        <f t="shared" si="10"/>
        <v>42.882120930310151</v>
      </c>
      <c r="G51" s="55">
        <f t="shared" si="10"/>
        <v>38.612085240563061</v>
      </c>
      <c r="H51" s="55">
        <f t="shared" si="10"/>
        <v>206.02035813253116</v>
      </c>
      <c r="I51" s="55">
        <f t="shared" si="10"/>
        <v>177.14493363029226</v>
      </c>
      <c r="J51" s="55">
        <f t="shared" si="10"/>
        <v>44.111821340255318</v>
      </c>
      <c r="K51" s="55">
        <f t="shared" si="10"/>
        <v>150.67793955564497</v>
      </c>
      <c r="L51" s="55">
        <f t="shared" si="10"/>
        <v>4.8071880518139238</v>
      </c>
      <c r="M51" s="55">
        <f t="shared" si="10"/>
        <v>-15.365972016890311</v>
      </c>
      <c r="N51" s="55">
        <f t="shared" si="10"/>
        <v>84.059520776002444</v>
      </c>
      <c r="O51" s="55">
        <f t="shared" si="10"/>
        <v>17.708403102702249</v>
      </c>
      <c r="P51" s="55">
        <f t="shared" si="10"/>
        <v>-34.381770636486834</v>
      </c>
      <c r="Q51" s="55">
        <f t="shared" si="10"/>
        <v>416.92450299676022</v>
      </c>
      <c r="R51" s="55">
        <f t="shared" si="10"/>
        <v>-3.874222684232663</v>
      </c>
      <c r="S51" s="55">
        <f t="shared" si="10"/>
        <v>36.756257995842134</v>
      </c>
      <c r="T51" s="55">
        <f t="shared" si="10"/>
        <v>10.502097228664482</v>
      </c>
      <c r="U51" s="55">
        <f t="shared" si="10"/>
        <v>-21.077924810568319</v>
      </c>
      <c r="V51" s="55">
        <f t="shared" si="10"/>
        <v>23.502564779993733</v>
      </c>
      <c r="W51" s="55">
        <f t="shared" si="10"/>
        <v>-29.095267090314977</v>
      </c>
      <c r="X51" s="55">
        <f t="shared" si="10"/>
        <v>-0.45423088414959523</v>
      </c>
      <c r="Y51" s="55">
        <f t="shared" si="10"/>
        <v>3.8993091040407535</v>
      </c>
      <c r="Z51" s="55">
        <f t="shared" si="10"/>
        <v>11.498227430476774</v>
      </c>
      <c r="AA51" s="55">
        <f t="shared" si="10"/>
        <v>0.90081614440565261</v>
      </c>
      <c r="AB51" s="55">
        <f t="shared" si="10"/>
        <v>-3.6888897881292309</v>
      </c>
      <c r="AC51" s="55">
        <f t="shared" si="10"/>
        <v>13.949878551264547</v>
      </c>
      <c r="AD51" s="55">
        <f t="shared" si="10"/>
        <v>2.3081157179257303</v>
      </c>
      <c r="AE51" s="55">
        <f t="shared" si="10"/>
        <v>-11.501303159115281</v>
      </c>
      <c r="AF51" s="55">
        <f>IFERROR(POWER(AD9/C9,1/29)*100-100,"--")</f>
        <v>14.135385687286274</v>
      </c>
      <c r="AG51" s="28"/>
      <c r="AH51" s="28"/>
      <c r="AI51" s="28"/>
      <c r="AJ51" s="28"/>
      <c r="AK51" s="28"/>
      <c r="AL51" s="28"/>
    </row>
    <row r="52" spans="1:38" ht="12.75" customHeight="1">
      <c r="A52" s="28">
        <v>2</v>
      </c>
      <c r="B52" s="33" t="s">
        <v>115</v>
      </c>
      <c r="C52" s="55" t="str">
        <f t="shared" si="9"/>
        <v>--</v>
      </c>
      <c r="D52" s="55">
        <f t="shared" si="9"/>
        <v>-74.632680063732479</v>
      </c>
      <c r="E52" s="55">
        <f t="shared" ref="E52:AE52" si="11">IFERROR((E10/D10)*100-100,"--")</f>
        <v>47.559186335814047</v>
      </c>
      <c r="F52" s="55">
        <f t="shared" si="11"/>
        <v>-23.508974381332351</v>
      </c>
      <c r="G52" s="55">
        <f t="shared" si="11"/>
        <v>-48.479857642851428</v>
      </c>
      <c r="H52" s="55">
        <f t="shared" si="11"/>
        <v>143.32592291147148</v>
      </c>
      <c r="I52" s="55">
        <f t="shared" si="11"/>
        <v>124.15813884912617</v>
      </c>
      <c r="J52" s="55">
        <f t="shared" si="11"/>
        <v>19.251003448234513</v>
      </c>
      <c r="K52" s="55">
        <f t="shared" si="11"/>
        <v>170.68104992266092</v>
      </c>
      <c r="L52" s="55">
        <f t="shared" si="11"/>
        <v>-5.848584948980502</v>
      </c>
      <c r="M52" s="55">
        <f t="shared" si="11"/>
        <v>113.35311231684449</v>
      </c>
      <c r="N52" s="55">
        <f t="shared" si="11"/>
        <v>71.156698387474336</v>
      </c>
      <c r="O52" s="55">
        <f t="shared" si="11"/>
        <v>39.181907093025615</v>
      </c>
      <c r="P52" s="55">
        <f t="shared" si="11"/>
        <v>77.991777671772354</v>
      </c>
      <c r="Q52" s="55">
        <f t="shared" si="11"/>
        <v>177.09732363307398</v>
      </c>
      <c r="R52" s="55">
        <f t="shared" si="11"/>
        <v>-37.218306394101987</v>
      </c>
      <c r="S52" s="55">
        <f t="shared" si="11"/>
        <v>70.698461406250942</v>
      </c>
      <c r="T52" s="55">
        <f t="shared" si="11"/>
        <v>28.999193968320327</v>
      </c>
      <c r="U52" s="55">
        <f t="shared" si="11"/>
        <v>29.882569637942879</v>
      </c>
      <c r="V52" s="55">
        <f t="shared" si="11"/>
        <v>32.977436795849513</v>
      </c>
      <c r="W52" s="55">
        <f t="shared" si="11"/>
        <v>-7.5588640697362592</v>
      </c>
      <c r="X52" s="55">
        <f t="shared" si="11"/>
        <v>4.0295685776345493</v>
      </c>
      <c r="Y52" s="55">
        <f t="shared" si="11"/>
        <v>-5.891096631074106</v>
      </c>
      <c r="Z52" s="55">
        <f t="shared" si="11"/>
        <v>-20.034451962544523</v>
      </c>
      <c r="AA52" s="55">
        <f t="shared" si="11"/>
        <v>-26.629687619950488</v>
      </c>
      <c r="AB52" s="55">
        <f t="shared" si="11"/>
        <v>17.95696143363142</v>
      </c>
      <c r="AC52" s="55">
        <f t="shared" si="11"/>
        <v>31.840591124098268</v>
      </c>
      <c r="AD52" s="55">
        <f t="shared" si="11"/>
        <v>-10.346937058424558</v>
      </c>
      <c r="AE52" s="55">
        <f t="shared" si="11"/>
        <v>-17.500960428999306</v>
      </c>
      <c r="AF52" s="55">
        <f t="shared" ref="AF52:AF68" si="12">IFERROR(POWER(AD10/C10,1/29)*100-100,"--")</f>
        <v>17.534712504791457</v>
      </c>
      <c r="AG52" s="28"/>
      <c r="AH52" s="28"/>
      <c r="AI52" s="28"/>
      <c r="AJ52" s="28"/>
      <c r="AK52" s="28"/>
      <c r="AL52" s="28"/>
    </row>
    <row r="53" spans="1:38" ht="12.75" customHeight="1">
      <c r="A53" s="28">
        <v>3</v>
      </c>
      <c r="B53" s="33" t="s">
        <v>114</v>
      </c>
      <c r="C53" s="55" t="str">
        <f t="shared" si="9"/>
        <v>--</v>
      </c>
      <c r="D53" s="55">
        <f t="shared" si="9"/>
        <v>3.5821428517426028</v>
      </c>
      <c r="E53" s="55">
        <f t="shared" ref="E53:AE53" si="13">IFERROR((E11/D11)*100-100,"--")</f>
        <v>131.37076815934549</v>
      </c>
      <c r="F53" s="55">
        <f t="shared" si="13"/>
        <v>51.440465011323994</v>
      </c>
      <c r="G53" s="55">
        <f t="shared" si="13"/>
        <v>-17.623385185830401</v>
      </c>
      <c r="H53" s="55">
        <f t="shared" si="13"/>
        <v>44.03664067420695</v>
      </c>
      <c r="I53" s="55">
        <f t="shared" si="13"/>
        <v>9.405898995868256E-2</v>
      </c>
      <c r="J53" s="55">
        <f t="shared" si="13"/>
        <v>219.43560058690713</v>
      </c>
      <c r="K53" s="55">
        <f t="shared" si="13"/>
        <v>-2.4029985274829073</v>
      </c>
      <c r="L53" s="55">
        <f t="shared" si="13"/>
        <v>7.6939602099371598</v>
      </c>
      <c r="M53" s="55">
        <f t="shared" si="13"/>
        <v>-21.70534201077254</v>
      </c>
      <c r="N53" s="55">
        <f t="shared" si="13"/>
        <v>15.519388233437766</v>
      </c>
      <c r="O53" s="55">
        <f t="shared" si="13"/>
        <v>65.829625582717426</v>
      </c>
      <c r="P53" s="55">
        <f t="shared" si="13"/>
        <v>-29.386418843658745</v>
      </c>
      <c r="Q53" s="55">
        <f t="shared" si="13"/>
        <v>319.64092739693484</v>
      </c>
      <c r="R53" s="55">
        <f t="shared" si="13"/>
        <v>-15.460174535159865</v>
      </c>
      <c r="S53" s="55">
        <f t="shared" si="13"/>
        <v>7.60199821085304</v>
      </c>
      <c r="T53" s="55">
        <f t="shared" si="13"/>
        <v>-7.007262650847295</v>
      </c>
      <c r="U53" s="55">
        <f t="shared" si="13"/>
        <v>-5.9833941337243743</v>
      </c>
      <c r="V53" s="55">
        <f t="shared" si="13"/>
        <v>20.867558435068574</v>
      </c>
      <c r="W53" s="55">
        <f t="shared" si="13"/>
        <v>-19.775981819750356</v>
      </c>
      <c r="X53" s="55">
        <f t="shared" si="13"/>
        <v>9.9218165200485942</v>
      </c>
      <c r="Y53" s="55">
        <f t="shared" si="13"/>
        <v>9.5222946490273443</v>
      </c>
      <c r="Z53" s="55">
        <f t="shared" si="13"/>
        <v>4.0078720678600916</v>
      </c>
      <c r="AA53" s="55">
        <f t="shared" si="13"/>
        <v>-8.3589229622852912</v>
      </c>
      <c r="AB53" s="55">
        <f t="shared" si="13"/>
        <v>-23.45788858727505</v>
      </c>
      <c r="AC53" s="55">
        <f t="shared" si="13"/>
        <v>-30.722150764868815</v>
      </c>
      <c r="AD53" s="55">
        <f t="shared" si="13"/>
        <v>30.978225409949914</v>
      </c>
      <c r="AE53" s="55">
        <f t="shared" si="13"/>
        <v>-36.931169102008866</v>
      </c>
      <c r="AF53" s="55">
        <f t="shared" si="12"/>
        <v>13.518503793191954</v>
      </c>
      <c r="AG53" s="28"/>
      <c r="AH53" s="28"/>
      <c r="AI53" s="28"/>
      <c r="AJ53" s="28"/>
      <c r="AK53" s="28"/>
      <c r="AL53" s="28"/>
    </row>
    <row r="54" spans="1:38" ht="12.75" customHeight="1">
      <c r="A54" s="28">
        <v>4</v>
      </c>
      <c r="B54" s="33" t="s">
        <v>116</v>
      </c>
      <c r="C54" s="55" t="str">
        <f t="shared" si="9"/>
        <v>--</v>
      </c>
      <c r="D54" s="55">
        <f t="shared" si="9"/>
        <v>-20.585972011650739</v>
      </c>
      <c r="E54" s="55">
        <f t="shared" ref="E54:AE54" si="14">IFERROR((E12/D12)*100-100,"--")</f>
        <v>-85.913592070189907</v>
      </c>
      <c r="F54" s="55">
        <f t="shared" si="14"/>
        <v>-100</v>
      </c>
      <c r="G54" s="55" t="str">
        <f t="shared" si="14"/>
        <v>--</v>
      </c>
      <c r="H54" s="55" t="str">
        <f t="shared" si="14"/>
        <v>--</v>
      </c>
      <c r="I54" s="55" t="str">
        <f t="shared" si="14"/>
        <v>--</v>
      </c>
      <c r="J54" s="55">
        <f t="shared" si="14"/>
        <v>8142.0435667970632</v>
      </c>
      <c r="K54" s="55">
        <f t="shared" si="14"/>
        <v>90.127500917965676</v>
      </c>
      <c r="L54" s="55">
        <f t="shared" si="14"/>
        <v>149.62140315039559</v>
      </c>
      <c r="M54" s="55">
        <f t="shared" si="14"/>
        <v>125.71110039432867</v>
      </c>
      <c r="N54" s="55">
        <f t="shared" si="14"/>
        <v>217.410678282128</v>
      </c>
      <c r="O54" s="55">
        <f t="shared" si="14"/>
        <v>173.4285477666989</v>
      </c>
      <c r="P54" s="55">
        <f t="shared" si="14"/>
        <v>-99.977299855977947</v>
      </c>
      <c r="Q54" s="55">
        <f t="shared" si="14"/>
        <v>894635.45489203895</v>
      </c>
      <c r="R54" s="55">
        <f t="shared" si="14"/>
        <v>21.526106342417734</v>
      </c>
      <c r="S54" s="55">
        <f t="shared" si="14"/>
        <v>106.11817257578954</v>
      </c>
      <c r="T54" s="55">
        <f t="shared" si="14"/>
        <v>5.6874100075238232</v>
      </c>
      <c r="U54" s="55">
        <f t="shared" si="14"/>
        <v>-6.1628639479228866</v>
      </c>
      <c r="V54" s="55">
        <f t="shared" si="14"/>
        <v>-7.2559617963311496</v>
      </c>
      <c r="W54" s="55">
        <f t="shared" si="14"/>
        <v>-43.932698266403833</v>
      </c>
      <c r="X54" s="55">
        <f t="shared" si="14"/>
        <v>3.3495942258980023</v>
      </c>
      <c r="Y54" s="55">
        <f t="shared" si="14"/>
        <v>3.2855255126019927</v>
      </c>
      <c r="Z54" s="55">
        <f t="shared" si="14"/>
        <v>153.34579487070434</v>
      </c>
      <c r="AA54" s="55">
        <f t="shared" si="14"/>
        <v>3.0195887251957885</v>
      </c>
      <c r="AB54" s="55">
        <f t="shared" si="14"/>
        <v>13.592921577434396</v>
      </c>
      <c r="AC54" s="55">
        <f t="shared" si="14"/>
        <v>8.571584619268009</v>
      </c>
      <c r="AD54" s="55">
        <f t="shared" si="14"/>
        <v>0.70455147746714886</v>
      </c>
      <c r="AE54" s="55">
        <f t="shared" si="14"/>
        <v>0.79537548528132618</v>
      </c>
      <c r="AF54" s="55">
        <f t="shared" si="12"/>
        <v>19.047345072081896</v>
      </c>
      <c r="AG54" s="28"/>
      <c r="AH54" s="28"/>
      <c r="AI54" s="28"/>
      <c r="AJ54" s="28"/>
      <c r="AK54" s="28"/>
      <c r="AL54" s="28"/>
    </row>
    <row r="55" spans="1:38" ht="12.75" customHeight="1">
      <c r="A55" s="28">
        <v>5</v>
      </c>
      <c r="B55" s="33" t="s">
        <v>249</v>
      </c>
      <c r="C55" s="55" t="str">
        <f t="shared" si="9"/>
        <v>--</v>
      </c>
      <c r="D55" s="55">
        <f t="shared" si="9"/>
        <v>84.359694320155228</v>
      </c>
      <c r="E55" s="55">
        <f t="shared" ref="E55:AE55" si="15">IFERROR((E13/D13)*100-100,"--")</f>
        <v>201.31879147260082</v>
      </c>
      <c r="F55" s="55">
        <f t="shared" si="15"/>
        <v>-31.627906610241524</v>
      </c>
      <c r="G55" s="55">
        <f t="shared" si="15"/>
        <v>-30.473271636065803</v>
      </c>
      <c r="H55" s="55">
        <f t="shared" si="15"/>
        <v>4.7827154254032536</v>
      </c>
      <c r="I55" s="55">
        <f t="shared" si="15"/>
        <v>177.67225630385582</v>
      </c>
      <c r="J55" s="55">
        <f t="shared" si="15"/>
        <v>16.371270258334107</v>
      </c>
      <c r="K55" s="55">
        <f t="shared" si="15"/>
        <v>117.58923193283849</v>
      </c>
      <c r="L55" s="55">
        <f t="shared" si="15"/>
        <v>106.09493525310239</v>
      </c>
      <c r="M55" s="55">
        <f t="shared" si="15"/>
        <v>49.51489802377958</v>
      </c>
      <c r="N55" s="55">
        <f t="shared" si="15"/>
        <v>98.486316964268269</v>
      </c>
      <c r="O55" s="55">
        <f t="shared" si="15"/>
        <v>71.368587867472371</v>
      </c>
      <c r="P55" s="55">
        <f t="shared" si="15"/>
        <v>91.45237063561575</v>
      </c>
      <c r="Q55" s="55">
        <f t="shared" si="15"/>
        <v>-17.600906187123215</v>
      </c>
      <c r="R55" s="55">
        <f t="shared" si="15"/>
        <v>165.42381285720467</v>
      </c>
      <c r="S55" s="55">
        <f t="shared" si="15"/>
        <v>63.23422553845586</v>
      </c>
      <c r="T55" s="55">
        <f t="shared" si="15"/>
        <v>47.721745251731278</v>
      </c>
      <c r="U55" s="55">
        <f t="shared" si="15"/>
        <v>35.537500610534039</v>
      </c>
      <c r="V55" s="55">
        <f t="shared" si="15"/>
        <v>46.296781602696598</v>
      </c>
      <c r="W55" s="55">
        <f t="shared" si="15"/>
        <v>-36.366082866894786</v>
      </c>
      <c r="X55" s="55">
        <f t="shared" si="15"/>
        <v>-4.7451196933967168</v>
      </c>
      <c r="Y55" s="55">
        <f t="shared" si="15"/>
        <v>11.922638802312875</v>
      </c>
      <c r="Z55" s="55">
        <f t="shared" si="15"/>
        <v>-10.919729967678549</v>
      </c>
      <c r="AA55" s="55">
        <f t="shared" si="15"/>
        <v>-38.827103216153958</v>
      </c>
      <c r="AB55" s="55">
        <f t="shared" si="15"/>
        <v>-6.1842237546613177</v>
      </c>
      <c r="AC55" s="55">
        <f t="shared" si="15"/>
        <v>32.792577821257254</v>
      </c>
      <c r="AD55" s="55">
        <f t="shared" si="15"/>
        <v>-10.652807545368972</v>
      </c>
      <c r="AE55" s="55">
        <f t="shared" si="15"/>
        <v>5.0767139389774343</v>
      </c>
      <c r="AF55" s="55">
        <f t="shared" si="12"/>
        <v>29.186324438185835</v>
      </c>
      <c r="AG55" s="28"/>
      <c r="AH55" s="28"/>
      <c r="AI55" s="28"/>
      <c r="AJ55" s="28"/>
      <c r="AK55" s="28"/>
      <c r="AL55" s="28"/>
    </row>
    <row r="56" spans="1:38" ht="12.75" customHeight="1">
      <c r="B56" s="33" t="s">
        <v>258</v>
      </c>
      <c r="C56" s="55" t="str">
        <f t="shared" si="9"/>
        <v>--</v>
      </c>
      <c r="D56" s="55">
        <f t="shared" si="9"/>
        <v>67.453023370515353</v>
      </c>
      <c r="E56" s="55">
        <f t="shared" ref="E56:AE56" si="16">IFERROR((E14/D14)*100-100,"--")</f>
        <v>0.99223150841278596</v>
      </c>
      <c r="F56" s="55">
        <f t="shared" si="16"/>
        <v>174.86895452663492</v>
      </c>
      <c r="G56" s="55">
        <f t="shared" si="16"/>
        <v>57.72411329981594</v>
      </c>
      <c r="H56" s="55">
        <f t="shared" si="16"/>
        <v>30.087873673335764</v>
      </c>
      <c r="I56" s="55">
        <f t="shared" si="16"/>
        <v>1021.2775761605303</v>
      </c>
      <c r="J56" s="55">
        <f t="shared" si="16"/>
        <v>-15.407776386055232</v>
      </c>
      <c r="K56" s="55">
        <f t="shared" si="16"/>
        <v>235.76209878373749</v>
      </c>
      <c r="L56" s="55">
        <f t="shared" si="16"/>
        <v>-96.664397614489815</v>
      </c>
      <c r="M56" s="55">
        <f t="shared" si="16"/>
        <v>-14.333897059366834</v>
      </c>
      <c r="N56" s="55">
        <f t="shared" si="16"/>
        <v>-45.141285476114845</v>
      </c>
      <c r="O56" s="55">
        <f t="shared" si="16"/>
        <v>43.182387808196239</v>
      </c>
      <c r="P56" s="55">
        <f t="shared" si="16"/>
        <v>3.800573712940718</v>
      </c>
      <c r="Q56" s="55">
        <f t="shared" si="16"/>
        <v>-99.377722464219048</v>
      </c>
      <c r="R56" s="55">
        <f t="shared" si="16"/>
        <v>230937.35</v>
      </c>
      <c r="S56" s="55">
        <f t="shared" si="16"/>
        <v>-11.292996565273981</v>
      </c>
      <c r="T56" s="55">
        <f t="shared" si="16"/>
        <v>-95.823833080966423</v>
      </c>
      <c r="U56" s="55">
        <f t="shared" si="16"/>
        <v>66.892825012559996</v>
      </c>
      <c r="V56" s="55">
        <f t="shared" si="16"/>
        <v>-80.528122350654812</v>
      </c>
      <c r="W56" s="55">
        <f t="shared" si="16"/>
        <v>-37.436542748256272</v>
      </c>
      <c r="X56" s="55">
        <f t="shared" si="16"/>
        <v>-40.191019113404671</v>
      </c>
      <c r="Y56" s="55">
        <f t="shared" si="16"/>
        <v>27.042737999154468</v>
      </c>
      <c r="Z56" s="55">
        <f t="shared" si="16"/>
        <v>66.785911466408521</v>
      </c>
      <c r="AA56" s="55">
        <f t="shared" si="16"/>
        <v>-100</v>
      </c>
      <c r="AB56" s="55" t="str">
        <f t="shared" si="16"/>
        <v>--</v>
      </c>
      <c r="AC56" s="55">
        <f t="shared" si="16"/>
        <v>3.8479576568327474</v>
      </c>
      <c r="AD56" s="55">
        <f t="shared" si="16"/>
        <v>180.48279569892475</v>
      </c>
      <c r="AE56" s="55">
        <f t="shared" si="16"/>
        <v>25.433488339997481</v>
      </c>
      <c r="AF56" s="55">
        <f t="shared" si="12"/>
        <v>0.47919591579706378</v>
      </c>
      <c r="AG56" s="28"/>
      <c r="AH56" s="28"/>
      <c r="AI56" s="28"/>
      <c r="AJ56" s="28"/>
      <c r="AK56" s="28"/>
      <c r="AL56" s="28"/>
    </row>
    <row r="57" spans="1:38" ht="12.75" customHeight="1">
      <c r="B57" s="33" t="s">
        <v>125</v>
      </c>
      <c r="C57" s="55" t="str">
        <f t="shared" si="9"/>
        <v>--</v>
      </c>
      <c r="D57" s="55">
        <f t="shared" si="9"/>
        <v>-100</v>
      </c>
      <c r="E57" s="55" t="str">
        <f t="shared" ref="E57:AE57" si="17">IFERROR((E15/D15)*100-100,"--")</f>
        <v>--</v>
      </c>
      <c r="F57" s="55">
        <f t="shared" si="17"/>
        <v>86.166823182184061</v>
      </c>
      <c r="G57" s="55">
        <f t="shared" si="17"/>
        <v>1760.9314056659009</v>
      </c>
      <c r="H57" s="55">
        <f t="shared" si="17"/>
        <v>33.864882015844785</v>
      </c>
      <c r="I57" s="55">
        <f t="shared" si="17"/>
        <v>64.570975855640057</v>
      </c>
      <c r="J57" s="55">
        <f t="shared" si="17"/>
        <v>-48.56658470407006</v>
      </c>
      <c r="K57" s="55">
        <f t="shared" si="17"/>
        <v>553.9437474101511</v>
      </c>
      <c r="L57" s="55">
        <f t="shared" si="17"/>
        <v>177.32090982914582</v>
      </c>
      <c r="M57" s="55">
        <f t="shared" si="17"/>
        <v>-72.062999782579041</v>
      </c>
      <c r="N57" s="55">
        <f t="shared" si="17"/>
        <v>377.22604810135419</v>
      </c>
      <c r="O57" s="55">
        <f t="shared" si="17"/>
        <v>59.022176030110245</v>
      </c>
      <c r="P57" s="55">
        <f t="shared" si="17"/>
        <v>-5.4577251105006184</v>
      </c>
      <c r="Q57" s="55">
        <f t="shared" si="17"/>
        <v>104.99598386910108</v>
      </c>
      <c r="R57" s="55">
        <f t="shared" si="17"/>
        <v>279.54687225354155</v>
      </c>
      <c r="S57" s="55">
        <f t="shared" si="17"/>
        <v>42.469708547595644</v>
      </c>
      <c r="T57" s="55">
        <f t="shared" si="17"/>
        <v>13.780422466891025</v>
      </c>
      <c r="U57" s="55">
        <f t="shared" si="17"/>
        <v>48.771824033081629</v>
      </c>
      <c r="V57" s="55">
        <f t="shared" si="17"/>
        <v>23.330897260660421</v>
      </c>
      <c r="W57" s="55">
        <f t="shared" si="17"/>
        <v>-36.686933940724387</v>
      </c>
      <c r="X57" s="55">
        <f t="shared" si="17"/>
        <v>-59.570340633917333</v>
      </c>
      <c r="Y57" s="55">
        <f t="shared" si="17"/>
        <v>-21.066471552695788</v>
      </c>
      <c r="Z57" s="55">
        <f t="shared" si="17"/>
        <v>-6.6431588756262698</v>
      </c>
      <c r="AA57" s="55">
        <f t="shared" si="17"/>
        <v>-1.7416232200663302</v>
      </c>
      <c r="AB57" s="55">
        <f t="shared" si="17"/>
        <v>-66.384630854140411</v>
      </c>
      <c r="AC57" s="55">
        <f t="shared" si="17"/>
        <v>2.0332108593607074</v>
      </c>
      <c r="AD57" s="55">
        <f t="shared" si="17"/>
        <v>44.826755534390486</v>
      </c>
      <c r="AE57" s="55">
        <f t="shared" si="17"/>
        <v>68.445964890598219</v>
      </c>
      <c r="AF57" s="55">
        <f t="shared" si="12"/>
        <v>30.148401225269197</v>
      </c>
      <c r="AG57" s="28"/>
      <c r="AH57" s="28"/>
      <c r="AI57" s="28"/>
      <c r="AJ57" s="28"/>
      <c r="AK57" s="28"/>
      <c r="AL57" s="28"/>
    </row>
    <row r="58" spans="1:38" ht="12.75" customHeight="1">
      <c r="B58" s="33" t="s">
        <v>256</v>
      </c>
      <c r="C58" s="55" t="str">
        <f t="shared" si="9"/>
        <v>--</v>
      </c>
      <c r="D58" s="55">
        <f t="shared" si="9"/>
        <v>-100</v>
      </c>
      <c r="E58" s="55" t="str">
        <f t="shared" ref="E58:AE58" si="18">IFERROR((E16/D16)*100-100,"--")</f>
        <v>--</v>
      </c>
      <c r="F58" s="55">
        <f t="shared" si="18"/>
        <v>-100</v>
      </c>
      <c r="G58" s="55" t="str">
        <f t="shared" si="18"/>
        <v>--</v>
      </c>
      <c r="H58" s="55" t="str">
        <f t="shared" si="18"/>
        <v>--</v>
      </c>
      <c r="I58" s="55">
        <f t="shared" si="18"/>
        <v>95.805407973803028</v>
      </c>
      <c r="J58" s="55">
        <f t="shared" si="18"/>
        <v>-90.951062186306586</v>
      </c>
      <c r="K58" s="55">
        <f t="shared" si="18"/>
        <v>5955.4874689873986</v>
      </c>
      <c r="L58" s="55">
        <f t="shared" si="18"/>
        <v>-32.819039707545755</v>
      </c>
      <c r="M58" s="55">
        <f t="shared" si="18"/>
        <v>-76.718149599699458</v>
      </c>
      <c r="N58" s="55">
        <f t="shared" si="18"/>
        <v>1892.8641440291149</v>
      </c>
      <c r="O58" s="55">
        <f t="shared" si="18"/>
        <v>73.467884579051997</v>
      </c>
      <c r="P58" s="55">
        <f t="shared" si="18"/>
        <v>-2.129416241623062</v>
      </c>
      <c r="Q58" s="55">
        <f t="shared" si="18"/>
        <v>131.76520401298893</v>
      </c>
      <c r="R58" s="55">
        <f t="shared" si="18"/>
        <v>280.59349895769043</v>
      </c>
      <c r="S58" s="55">
        <f t="shared" si="18"/>
        <v>42.449393684449973</v>
      </c>
      <c r="T58" s="55">
        <f t="shared" si="18"/>
        <v>13.583561990571397</v>
      </c>
      <c r="U58" s="55">
        <f t="shared" si="18"/>
        <v>48.967003649490806</v>
      </c>
      <c r="V58" s="55">
        <f t="shared" si="18"/>
        <v>23.273224591640655</v>
      </c>
      <c r="W58" s="55">
        <f t="shared" si="18"/>
        <v>-36.851819056355936</v>
      </c>
      <c r="X58" s="55">
        <f t="shared" si="18"/>
        <v>-59.579053222537802</v>
      </c>
      <c r="Y58" s="55">
        <f t="shared" si="18"/>
        <v>-21.985889771187942</v>
      </c>
      <c r="Z58" s="55">
        <f t="shared" si="18"/>
        <v>-5.2198453336529553</v>
      </c>
      <c r="AA58" s="55">
        <f t="shared" si="18"/>
        <v>-1.8472618875649403</v>
      </c>
      <c r="AB58" s="55">
        <f t="shared" si="18"/>
        <v>-66.355124006363354</v>
      </c>
      <c r="AC58" s="55">
        <f t="shared" si="18"/>
        <v>1.1710834886364552</v>
      </c>
      <c r="AD58" s="55">
        <f t="shared" si="18"/>
        <v>45.745108615037196</v>
      </c>
      <c r="AE58" s="55">
        <f t="shared" si="18"/>
        <v>68.002788014007223</v>
      </c>
      <c r="AF58" s="55">
        <f t="shared" si="12"/>
        <v>36.903846750068936</v>
      </c>
      <c r="AG58" s="28"/>
      <c r="AH58" s="28"/>
      <c r="AI58" s="28"/>
      <c r="AJ58" s="28"/>
      <c r="AK58" s="28"/>
      <c r="AL58" s="28"/>
    </row>
    <row r="59" spans="1:38" ht="12.75" customHeight="1">
      <c r="B59" s="33" t="s">
        <v>124</v>
      </c>
      <c r="C59" s="55" t="str">
        <f t="shared" si="9"/>
        <v>--</v>
      </c>
      <c r="D59" s="55" t="str">
        <f t="shared" si="9"/>
        <v>--</v>
      </c>
      <c r="E59" s="55" t="str">
        <f t="shared" ref="E59:AE59" si="19">IFERROR((E17/D17)*100-100,"--")</f>
        <v>--</v>
      </c>
      <c r="F59" s="55" t="str">
        <f t="shared" si="19"/>
        <v>--</v>
      </c>
      <c r="G59" s="55" t="str">
        <f t="shared" si="19"/>
        <v>--</v>
      </c>
      <c r="H59" s="55" t="str">
        <f t="shared" si="19"/>
        <v>--</v>
      </c>
      <c r="I59" s="55" t="str">
        <f t="shared" si="19"/>
        <v>--</v>
      </c>
      <c r="J59" s="55" t="str">
        <f t="shared" si="19"/>
        <v>--</v>
      </c>
      <c r="K59" s="55" t="str">
        <f t="shared" si="19"/>
        <v>--</v>
      </c>
      <c r="L59" s="55" t="str">
        <f t="shared" si="19"/>
        <v>--</v>
      </c>
      <c r="M59" s="55" t="str">
        <f t="shared" si="19"/>
        <v>--</v>
      </c>
      <c r="N59" s="55" t="str">
        <f t="shared" si="19"/>
        <v>--</v>
      </c>
      <c r="O59" s="55" t="str">
        <f t="shared" si="19"/>
        <v>--</v>
      </c>
      <c r="P59" s="55" t="str">
        <f t="shared" si="19"/>
        <v>--</v>
      </c>
      <c r="Q59" s="55" t="str">
        <f t="shared" si="19"/>
        <v>--</v>
      </c>
      <c r="R59" s="55" t="str">
        <f t="shared" si="19"/>
        <v>--</v>
      </c>
      <c r="S59" s="55" t="str">
        <f t="shared" si="19"/>
        <v>--</v>
      </c>
      <c r="T59" s="55" t="str">
        <f t="shared" si="19"/>
        <v>--</v>
      </c>
      <c r="U59" s="55" t="str">
        <f t="shared" si="19"/>
        <v>--</v>
      </c>
      <c r="V59" s="55" t="str">
        <f t="shared" si="19"/>
        <v>--</v>
      </c>
      <c r="W59" s="55" t="str">
        <f t="shared" si="19"/>
        <v>--</v>
      </c>
      <c r="X59" s="55" t="str">
        <f t="shared" si="19"/>
        <v>--</v>
      </c>
      <c r="Y59" s="55" t="str">
        <f t="shared" si="19"/>
        <v>--</v>
      </c>
      <c r="Z59" s="55" t="str">
        <f t="shared" si="19"/>
        <v>--</v>
      </c>
      <c r="AA59" s="55" t="str">
        <f t="shared" si="19"/>
        <v>--</v>
      </c>
      <c r="AB59" s="55" t="str">
        <f t="shared" si="19"/>
        <v>--</v>
      </c>
      <c r="AC59" s="55" t="str">
        <f t="shared" si="19"/>
        <v>--</v>
      </c>
      <c r="AD59" s="55" t="str">
        <f t="shared" si="19"/>
        <v>--</v>
      </c>
      <c r="AE59" s="55" t="str">
        <f t="shared" si="19"/>
        <v>--</v>
      </c>
      <c r="AF59" s="55" t="str">
        <f t="shared" si="12"/>
        <v>--</v>
      </c>
      <c r="AG59" s="28"/>
      <c r="AH59" s="28"/>
      <c r="AI59" s="28"/>
      <c r="AJ59" s="28"/>
      <c r="AK59" s="28"/>
      <c r="AL59" s="28"/>
    </row>
    <row r="60" spans="1:38" ht="12.75" customHeight="1">
      <c r="B60" s="33" t="s">
        <v>250</v>
      </c>
      <c r="C60" s="55" t="str">
        <f t="shared" si="9"/>
        <v>--</v>
      </c>
      <c r="D60" s="55" t="str">
        <f t="shared" si="9"/>
        <v>--</v>
      </c>
      <c r="E60" s="55" t="str">
        <f t="shared" ref="E60:AE60" si="20">IFERROR((E18/D18)*100-100,"--")</f>
        <v>--</v>
      </c>
      <c r="F60" s="55" t="str">
        <f t="shared" si="20"/>
        <v>--</v>
      </c>
      <c r="G60" s="55" t="str">
        <f t="shared" si="20"/>
        <v>--</v>
      </c>
      <c r="H60" s="55" t="str">
        <f t="shared" si="20"/>
        <v>--</v>
      </c>
      <c r="I60" s="55" t="str">
        <f t="shared" si="20"/>
        <v>--</v>
      </c>
      <c r="J60" s="55" t="str">
        <f t="shared" si="20"/>
        <v>--</v>
      </c>
      <c r="K60" s="55" t="str">
        <f t="shared" si="20"/>
        <v>--</v>
      </c>
      <c r="L60" s="55" t="str">
        <f t="shared" si="20"/>
        <v>--</v>
      </c>
      <c r="M60" s="55" t="str">
        <f t="shared" si="20"/>
        <v>--</v>
      </c>
      <c r="N60" s="55" t="str">
        <f t="shared" si="20"/>
        <v>--</v>
      </c>
      <c r="O60" s="55" t="str">
        <f t="shared" si="20"/>
        <v>--</v>
      </c>
      <c r="P60" s="55" t="str">
        <f t="shared" si="20"/>
        <v>--</v>
      </c>
      <c r="Q60" s="55" t="str">
        <f t="shared" si="20"/>
        <v>--</v>
      </c>
      <c r="R60" s="55" t="str">
        <f t="shared" si="20"/>
        <v>--</v>
      </c>
      <c r="S60" s="55" t="str">
        <f t="shared" si="20"/>
        <v>--</v>
      </c>
      <c r="T60" s="55" t="str">
        <f t="shared" si="20"/>
        <v>--</v>
      </c>
      <c r="U60" s="55" t="str">
        <f t="shared" si="20"/>
        <v>--</v>
      </c>
      <c r="V60" s="55" t="str">
        <f t="shared" si="20"/>
        <v>--</v>
      </c>
      <c r="W60" s="55" t="str">
        <f t="shared" si="20"/>
        <v>--</v>
      </c>
      <c r="X60" s="55" t="str">
        <f t="shared" si="20"/>
        <v>--</v>
      </c>
      <c r="Y60" s="55" t="str">
        <f t="shared" si="20"/>
        <v>--</v>
      </c>
      <c r="Z60" s="55" t="str">
        <f t="shared" si="20"/>
        <v>--</v>
      </c>
      <c r="AA60" s="55" t="str">
        <f t="shared" si="20"/>
        <v>--</v>
      </c>
      <c r="AB60" s="55" t="str">
        <f t="shared" si="20"/>
        <v>--</v>
      </c>
      <c r="AC60" s="55" t="str">
        <f t="shared" si="20"/>
        <v>--</v>
      </c>
      <c r="AD60" s="55" t="str">
        <f t="shared" si="20"/>
        <v>--</v>
      </c>
      <c r="AE60" s="55" t="str">
        <f t="shared" si="20"/>
        <v>--</v>
      </c>
      <c r="AF60" s="55" t="str">
        <f t="shared" si="12"/>
        <v>--</v>
      </c>
      <c r="AG60" s="28"/>
      <c r="AH60" s="28"/>
      <c r="AI60" s="28"/>
      <c r="AJ60" s="28"/>
      <c r="AK60" s="28"/>
      <c r="AL60" s="28"/>
    </row>
    <row r="61" spans="1:38" ht="12.75" customHeight="1">
      <c r="B61" s="33" t="s">
        <v>251</v>
      </c>
      <c r="C61" s="55" t="str">
        <f t="shared" si="9"/>
        <v>--</v>
      </c>
      <c r="D61" s="55" t="str">
        <f t="shared" si="9"/>
        <v>--</v>
      </c>
      <c r="E61" s="55" t="str">
        <f t="shared" ref="E61:AE61" si="21">IFERROR((E19/D19)*100-100,"--")</f>
        <v>--</v>
      </c>
      <c r="F61" s="55" t="str">
        <f t="shared" si="21"/>
        <v>--</v>
      </c>
      <c r="G61" s="55" t="str">
        <f t="shared" si="21"/>
        <v>--</v>
      </c>
      <c r="H61" s="55" t="str">
        <f t="shared" si="21"/>
        <v>--</v>
      </c>
      <c r="I61" s="55" t="str">
        <f t="shared" si="21"/>
        <v>--</v>
      </c>
      <c r="J61" s="55" t="str">
        <f t="shared" si="21"/>
        <v>--</v>
      </c>
      <c r="K61" s="55" t="str">
        <f t="shared" si="21"/>
        <v>--</v>
      </c>
      <c r="L61" s="55" t="str">
        <f t="shared" si="21"/>
        <v>--</v>
      </c>
      <c r="M61" s="55" t="str">
        <f t="shared" si="21"/>
        <v>--</v>
      </c>
      <c r="N61" s="55" t="str">
        <f t="shared" si="21"/>
        <v>--</v>
      </c>
      <c r="O61" s="55" t="str">
        <f t="shared" si="21"/>
        <v>--</v>
      </c>
      <c r="P61" s="55" t="str">
        <f t="shared" si="21"/>
        <v>--</v>
      </c>
      <c r="Q61" s="55" t="str">
        <f t="shared" si="21"/>
        <v>--</v>
      </c>
      <c r="R61" s="55" t="str">
        <f t="shared" si="21"/>
        <v>--</v>
      </c>
      <c r="S61" s="55" t="str">
        <f t="shared" si="21"/>
        <v>--</v>
      </c>
      <c r="T61" s="55" t="str">
        <f t="shared" si="21"/>
        <v>--</v>
      </c>
      <c r="U61" s="55" t="str">
        <f t="shared" si="21"/>
        <v>--</v>
      </c>
      <c r="V61" s="55" t="str">
        <f t="shared" si="21"/>
        <v>--</v>
      </c>
      <c r="W61" s="55" t="str">
        <f t="shared" si="21"/>
        <v>--</v>
      </c>
      <c r="X61" s="55" t="str">
        <f t="shared" si="21"/>
        <v>--</v>
      </c>
      <c r="Y61" s="55" t="str">
        <f t="shared" si="21"/>
        <v>--</v>
      </c>
      <c r="Z61" s="55" t="str">
        <f t="shared" si="21"/>
        <v>--</v>
      </c>
      <c r="AA61" s="55" t="str">
        <f t="shared" si="21"/>
        <v>--</v>
      </c>
      <c r="AB61" s="55" t="str">
        <f t="shared" si="21"/>
        <v>--</v>
      </c>
      <c r="AC61" s="55" t="str">
        <f t="shared" si="21"/>
        <v>--</v>
      </c>
      <c r="AD61" s="55" t="str">
        <f t="shared" si="21"/>
        <v>--</v>
      </c>
      <c r="AE61" s="55" t="str">
        <f t="shared" si="21"/>
        <v>--</v>
      </c>
      <c r="AF61" s="55" t="str">
        <f t="shared" si="12"/>
        <v>--</v>
      </c>
      <c r="AG61" s="28"/>
      <c r="AH61" s="28"/>
      <c r="AI61" s="28"/>
      <c r="AJ61" s="28"/>
      <c r="AK61" s="28"/>
      <c r="AL61" s="28"/>
    </row>
    <row r="62" spans="1:38" ht="12.75" customHeight="1">
      <c r="B62" s="33" t="s">
        <v>252</v>
      </c>
      <c r="C62" s="55" t="str">
        <f t="shared" si="9"/>
        <v>--</v>
      </c>
      <c r="D62" s="55" t="str">
        <f t="shared" si="9"/>
        <v>--</v>
      </c>
      <c r="E62" s="55" t="str">
        <f t="shared" ref="E62:AD62" si="22">IFERROR((E20/D20)*100-100,"--")</f>
        <v>--</v>
      </c>
      <c r="F62" s="55" t="str">
        <f t="shared" si="22"/>
        <v>--</v>
      </c>
      <c r="G62" s="55" t="str">
        <f t="shared" si="22"/>
        <v>--</v>
      </c>
      <c r="H62" s="55" t="str">
        <f t="shared" si="22"/>
        <v>--</v>
      </c>
      <c r="I62" s="55" t="str">
        <f t="shared" si="22"/>
        <v>--</v>
      </c>
      <c r="J62" s="55" t="str">
        <f t="shared" si="22"/>
        <v>--</v>
      </c>
      <c r="K62" s="55" t="str">
        <f t="shared" si="22"/>
        <v>--</v>
      </c>
      <c r="L62" s="55" t="str">
        <f t="shared" si="22"/>
        <v>--</v>
      </c>
      <c r="M62" s="55" t="str">
        <f t="shared" si="22"/>
        <v>--</v>
      </c>
      <c r="N62" s="55" t="str">
        <f t="shared" si="22"/>
        <v>--</v>
      </c>
      <c r="O62" s="55" t="str">
        <f t="shared" si="22"/>
        <v>--</v>
      </c>
      <c r="P62" s="55" t="str">
        <f t="shared" si="22"/>
        <v>--</v>
      </c>
      <c r="Q62" s="55" t="str">
        <f t="shared" si="22"/>
        <v>--</v>
      </c>
      <c r="R62" s="55" t="str">
        <f t="shared" si="22"/>
        <v>--</v>
      </c>
      <c r="S62" s="55" t="str">
        <f t="shared" si="22"/>
        <v>--</v>
      </c>
      <c r="T62" s="55" t="str">
        <f t="shared" si="22"/>
        <v>--</v>
      </c>
      <c r="U62" s="55" t="str">
        <f t="shared" si="22"/>
        <v>--</v>
      </c>
      <c r="V62" s="55" t="str">
        <f t="shared" si="22"/>
        <v>--</v>
      </c>
      <c r="W62" s="55" t="str">
        <f t="shared" si="22"/>
        <v>--</v>
      </c>
      <c r="X62" s="55" t="str">
        <f t="shared" si="22"/>
        <v>--</v>
      </c>
      <c r="Y62" s="55" t="str">
        <f t="shared" si="22"/>
        <v>--</v>
      </c>
      <c r="Z62" s="55" t="str">
        <f t="shared" si="22"/>
        <v>--</v>
      </c>
      <c r="AA62" s="55" t="str">
        <f t="shared" si="22"/>
        <v>--</v>
      </c>
      <c r="AB62" s="55" t="str">
        <f t="shared" si="22"/>
        <v>--</v>
      </c>
      <c r="AC62" s="55" t="str">
        <f t="shared" si="22"/>
        <v>--</v>
      </c>
      <c r="AD62" s="55" t="str">
        <f t="shared" si="22"/>
        <v>--</v>
      </c>
      <c r="AE62" s="55" t="str">
        <f>IFERROR((AE20/AD20)*100-100,"--")</f>
        <v>--</v>
      </c>
      <c r="AF62" s="55" t="str">
        <f t="shared" si="12"/>
        <v>--</v>
      </c>
      <c r="AG62" s="28"/>
      <c r="AH62" s="28"/>
      <c r="AI62" s="28"/>
      <c r="AJ62" s="28"/>
      <c r="AK62" s="28"/>
      <c r="AL62" s="28"/>
    </row>
    <row r="63" spans="1:38" ht="12.75" customHeight="1">
      <c r="B63" s="33" t="s">
        <v>253</v>
      </c>
      <c r="C63" s="55" t="str">
        <f t="shared" si="9"/>
        <v>--</v>
      </c>
      <c r="D63" s="55" t="str">
        <f t="shared" si="9"/>
        <v>--</v>
      </c>
      <c r="E63" s="55" t="str">
        <f t="shared" ref="E63:AE63" si="23">IFERROR((E21/D21)*100-100,"--")</f>
        <v>--</v>
      </c>
      <c r="F63" s="55" t="str">
        <f t="shared" si="23"/>
        <v>--</v>
      </c>
      <c r="G63" s="55" t="str">
        <f t="shared" si="23"/>
        <v>--</v>
      </c>
      <c r="H63" s="55" t="str">
        <f t="shared" si="23"/>
        <v>--</v>
      </c>
      <c r="I63" s="55" t="str">
        <f t="shared" si="23"/>
        <v>--</v>
      </c>
      <c r="J63" s="55" t="str">
        <f t="shared" si="23"/>
        <v>--</v>
      </c>
      <c r="K63" s="55" t="str">
        <f t="shared" si="23"/>
        <v>--</v>
      </c>
      <c r="L63" s="55" t="str">
        <f t="shared" si="23"/>
        <v>--</v>
      </c>
      <c r="M63" s="55" t="str">
        <f t="shared" si="23"/>
        <v>--</v>
      </c>
      <c r="N63" s="55" t="str">
        <f t="shared" si="23"/>
        <v>--</v>
      </c>
      <c r="O63" s="55" t="str">
        <f t="shared" si="23"/>
        <v>--</v>
      </c>
      <c r="P63" s="55" t="str">
        <f t="shared" si="23"/>
        <v>--</v>
      </c>
      <c r="Q63" s="55" t="str">
        <f t="shared" si="23"/>
        <v>--</v>
      </c>
      <c r="R63" s="55" t="str">
        <f t="shared" si="23"/>
        <v>--</v>
      </c>
      <c r="S63" s="55" t="str">
        <f t="shared" si="23"/>
        <v>--</v>
      </c>
      <c r="T63" s="55" t="str">
        <f t="shared" si="23"/>
        <v>--</v>
      </c>
      <c r="U63" s="55" t="str">
        <f t="shared" si="23"/>
        <v>--</v>
      </c>
      <c r="V63" s="55" t="str">
        <f t="shared" si="23"/>
        <v>--</v>
      </c>
      <c r="W63" s="55" t="str">
        <f t="shared" si="23"/>
        <v>--</v>
      </c>
      <c r="X63" s="55" t="str">
        <f t="shared" si="23"/>
        <v>--</v>
      </c>
      <c r="Y63" s="55" t="str">
        <f t="shared" si="23"/>
        <v>--</v>
      </c>
      <c r="Z63" s="55" t="str">
        <f t="shared" si="23"/>
        <v>--</v>
      </c>
      <c r="AA63" s="55" t="str">
        <f t="shared" si="23"/>
        <v>--</v>
      </c>
      <c r="AB63" s="55" t="str">
        <f t="shared" si="23"/>
        <v>--</v>
      </c>
      <c r="AC63" s="55" t="str">
        <f t="shared" si="23"/>
        <v>--</v>
      </c>
      <c r="AD63" s="55" t="str">
        <f t="shared" si="23"/>
        <v>--</v>
      </c>
      <c r="AE63" s="55" t="str">
        <f t="shared" si="23"/>
        <v>--</v>
      </c>
      <c r="AF63" s="55" t="str">
        <f t="shared" si="12"/>
        <v>--</v>
      </c>
      <c r="AG63" s="28"/>
      <c r="AH63" s="28"/>
      <c r="AI63" s="28"/>
      <c r="AJ63" s="28"/>
      <c r="AK63" s="28"/>
      <c r="AL63" s="28"/>
    </row>
    <row r="64" spans="1:38" ht="12.75" customHeight="1">
      <c r="B64" s="33" t="s">
        <v>254</v>
      </c>
      <c r="C64" s="55" t="str">
        <f t="shared" si="9"/>
        <v>--</v>
      </c>
      <c r="D64" s="55" t="str">
        <f t="shared" si="9"/>
        <v>--</v>
      </c>
      <c r="E64" s="55" t="str">
        <f t="shared" ref="E64:AE64" si="24">IFERROR((E22/D22)*100-100,"--")</f>
        <v>--</v>
      </c>
      <c r="F64" s="55" t="str">
        <f t="shared" si="24"/>
        <v>--</v>
      </c>
      <c r="G64" s="55" t="str">
        <f t="shared" si="24"/>
        <v>--</v>
      </c>
      <c r="H64" s="55" t="str">
        <f t="shared" si="24"/>
        <v>--</v>
      </c>
      <c r="I64" s="55" t="str">
        <f t="shared" si="24"/>
        <v>--</v>
      </c>
      <c r="J64" s="55" t="str">
        <f t="shared" si="24"/>
        <v>--</v>
      </c>
      <c r="K64" s="55" t="str">
        <f t="shared" si="24"/>
        <v>--</v>
      </c>
      <c r="L64" s="55" t="str">
        <f t="shared" si="24"/>
        <v>--</v>
      </c>
      <c r="M64" s="55" t="str">
        <f t="shared" si="24"/>
        <v>--</v>
      </c>
      <c r="N64" s="55" t="str">
        <f t="shared" si="24"/>
        <v>--</v>
      </c>
      <c r="O64" s="55" t="str">
        <f t="shared" si="24"/>
        <v>--</v>
      </c>
      <c r="P64" s="55" t="str">
        <f t="shared" si="24"/>
        <v>--</v>
      </c>
      <c r="Q64" s="55" t="str">
        <f t="shared" si="24"/>
        <v>--</v>
      </c>
      <c r="R64" s="55" t="str">
        <f t="shared" si="24"/>
        <v>--</v>
      </c>
      <c r="S64" s="55" t="str">
        <f t="shared" si="24"/>
        <v>--</v>
      </c>
      <c r="T64" s="55" t="str">
        <f t="shared" si="24"/>
        <v>--</v>
      </c>
      <c r="U64" s="55" t="str">
        <f t="shared" si="24"/>
        <v>--</v>
      </c>
      <c r="V64" s="55" t="str">
        <f t="shared" si="24"/>
        <v>--</v>
      </c>
      <c r="W64" s="55" t="str">
        <f t="shared" si="24"/>
        <v>--</v>
      </c>
      <c r="X64" s="55" t="str">
        <f t="shared" si="24"/>
        <v>--</v>
      </c>
      <c r="Y64" s="55" t="str">
        <f t="shared" si="24"/>
        <v>--</v>
      </c>
      <c r="Z64" s="55" t="str">
        <f t="shared" si="24"/>
        <v>--</v>
      </c>
      <c r="AA64" s="55" t="str">
        <f t="shared" si="24"/>
        <v>--</v>
      </c>
      <c r="AB64" s="55" t="str">
        <f t="shared" si="24"/>
        <v>--</v>
      </c>
      <c r="AC64" s="55" t="str">
        <f t="shared" si="24"/>
        <v>--</v>
      </c>
      <c r="AD64" s="55" t="str">
        <f t="shared" si="24"/>
        <v>--</v>
      </c>
      <c r="AE64" s="55" t="str">
        <f t="shared" si="24"/>
        <v>--</v>
      </c>
      <c r="AF64" s="55" t="str">
        <f t="shared" si="12"/>
        <v>--</v>
      </c>
      <c r="AG64" s="28"/>
      <c r="AH64" s="28"/>
      <c r="AI64" s="28"/>
      <c r="AJ64" s="28"/>
      <c r="AK64" s="28"/>
      <c r="AL64" s="28"/>
    </row>
    <row r="65" spans="1:38" ht="12.75" customHeight="1">
      <c r="B65" s="33" t="s">
        <v>255</v>
      </c>
      <c r="C65" s="55" t="str">
        <f t="shared" si="9"/>
        <v>--</v>
      </c>
      <c r="D65" s="55" t="str">
        <f t="shared" si="9"/>
        <v>--</v>
      </c>
      <c r="E65" s="55" t="str">
        <f t="shared" ref="E65:AE65" si="25">IFERROR((E23/D23)*100-100,"--")</f>
        <v>--</v>
      </c>
      <c r="F65" s="55" t="str">
        <f t="shared" si="25"/>
        <v>--</v>
      </c>
      <c r="G65" s="55" t="str">
        <f t="shared" si="25"/>
        <v>--</v>
      </c>
      <c r="H65" s="55" t="str">
        <f t="shared" si="25"/>
        <v>--</v>
      </c>
      <c r="I65" s="55" t="str">
        <f t="shared" si="25"/>
        <v>--</v>
      </c>
      <c r="J65" s="55" t="str">
        <f t="shared" si="25"/>
        <v>--</v>
      </c>
      <c r="K65" s="55" t="str">
        <f t="shared" si="25"/>
        <v>--</v>
      </c>
      <c r="L65" s="55" t="str">
        <f t="shared" si="25"/>
        <v>--</v>
      </c>
      <c r="M65" s="55" t="str">
        <f t="shared" si="25"/>
        <v>--</v>
      </c>
      <c r="N65" s="55" t="str">
        <f t="shared" si="25"/>
        <v>--</v>
      </c>
      <c r="O65" s="55" t="str">
        <f t="shared" si="25"/>
        <v>--</v>
      </c>
      <c r="P65" s="55" t="str">
        <f t="shared" si="25"/>
        <v>--</v>
      </c>
      <c r="Q65" s="55" t="str">
        <f t="shared" si="25"/>
        <v>--</v>
      </c>
      <c r="R65" s="55" t="str">
        <f t="shared" si="25"/>
        <v>--</v>
      </c>
      <c r="S65" s="55" t="str">
        <f t="shared" si="25"/>
        <v>--</v>
      </c>
      <c r="T65" s="55" t="str">
        <f t="shared" si="25"/>
        <v>--</v>
      </c>
      <c r="U65" s="55" t="str">
        <f t="shared" si="25"/>
        <v>--</v>
      </c>
      <c r="V65" s="55" t="str">
        <f t="shared" si="25"/>
        <v>--</v>
      </c>
      <c r="W65" s="55" t="str">
        <f t="shared" si="25"/>
        <v>--</v>
      </c>
      <c r="X65" s="55" t="str">
        <f t="shared" si="25"/>
        <v>--</v>
      </c>
      <c r="Y65" s="55" t="str">
        <f t="shared" si="25"/>
        <v>--</v>
      </c>
      <c r="Z65" s="55" t="str">
        <f t="shared" si="25"/>
        <v>--</v>
      </c>
      <c r="AA65" s="55" t="str">
        <f t="shared" si="25"/>
        <v>--</v>
      </c>
      <c r="AB65" s="55" t="str">
        <f t="shared" si="25"/>
        <v>--</v>
      </c>
      <c r="AC65" s="55" t="str">
        <f t="shared" si="25"/>
        <v>--</v>
      </c>
      <c r="AD65" s="55" t="str">
        <f t="shared" si="25"/>
        <v>--</v>
      </c>
      <c r="AE65" s="55" t="str">
        <f t="shared" si="25"/>
        <v>--</v>
      </c>
      <c r="AF65" s="55" t="str">
        <f t="shared" si="12"/>
        <v>--</v>
      </c>
      <c r="AG65" s="28"/>
      <c r="AH65" s="28"/>
      <c r="AI65" s="28"/>
      <c r="AJ65" s="28"/>
      <c r="AK65" s="28"/>
      <c r="AL65" s="28"/>
    </row>
    <row r="66" spans="1:38" ht="12.75" customHeight="1">
      <c r="B66" s="33" t="s">
        <v>105</v>
      </c>
      <c r="C66" s="55" t="str">
        <f t="shared" si="9"/>
        <v>--</v>
      </c>
      <c r="D66" s="55">
        <f t="shared" si="9"/>
        <v>-37.6049324360798</v>
      </c>
      <c r="E66" s="55">
        <f t="shared" ref="E66:AE66" si="26">IFERROR((E24/D24)*100-100,"--")</f>
        <v>9.9573026369856166</v>
      </c>
      <c r="F66" s="55">
        <f t="shared" si="26"/>
        <v>40.982391734031211</v>
      </c>
      <c r="G66" s="55">
        <f t="shared" si="26"/>
        <v>-14.447364498637654</v>
      </c>
      <c r="H66" s="55">
        <f t="shared" si="26"/>
        <v>65.583832338227722</v>
      </c>
      <c r="I66" s="55">
        <f t="shared" si="26"/>
        <v>48.76530219233598</v>
      </c>
      <c r="J66" s="55">
        <f t="shared" si="26"/>
        <v>126.71156463916441</v>
      </c>
      <c r="K66" s="55">
        <f t="shared" si="26"/>
        <v>46.706854695017199</v>
      </c>
      <c r="L66" s="55">
        <f t="shared" si="26"/>
        <v>6.1038631129664935</v>
      </c>
      <c r="M66" s="55">
        <f t="shared" si="26"/>
        <v>-10.200074347752775</v>
      </c>
      <c r="N66" s="55">
        <f t="shared" si="26"/>
        <v>58.497631674877539</v>
      </c>
      <c r="O66" s="55">
        <f t="shared" si="26"/>
        <v>42.770753302291553</v>
      </c>
      <c r="P66" s="55">
        <f t="shared" si="26"/>
        <v>-15.763698202088321</v>
      </c>
      <c r="Q66" s="55">
        <f t="shared" si="26"/>
        <v>282.58032211743745</v>
      </c>
      <c r="R66" s="55">
        <f t="shared" si="26"/>
        <v>-6.0313409588439839</v>
      </c>
      <c r="S66" s="55">
        <f t="shared" si="26"/>
        <v>38.563678602544485</v>
      </c>
      <c r="T66" s="55">
        <f t="shared" si="26"/>
        <v>12.621859672936495</v>
      </c>
      <c r="U66" s="55">
        <f t="shared" si="26"/>
        <v>0.42958686107945709</v>
      </c>
      <c r="V66" s="55">
        <f t="shared" si="26"/>
        <v>26.870351293507255</v>
      </c>
      <c r="W66" s="55">
        <f t="shared" si="26"/>
        <v>-24.928921870007912</v>
      </c>
      <c r="X66" s="55">
        <f t="shared" si="26"/>
        <v>0.24414474489134363</v>
      </c>
      <c r="Y66" s="55">
        <f t="shared" si="26"/>
        <v>2.9198701505044795</v>
      </c>
      <c r="Z66" s="55">
        <f t="shared" si="26"/>
        <v>2.840091808598828</v>
      </c>
      <c r="AA66" s="55">
        <f t="shared" si="26"/>
        <v>-12.517226250460865</v>
      </c>
      <c r="AB66" s="55">
        <f t="shared" si="26"/>
        <v>-2.9493114719346778</v>
      </c>
      <c r="AC66" s="55">
        <f t="shared" si="26"/>
        <v>11.435987445505177</v>
      </c>
      <c r="AD66" s="55">
        <f t="shared" si="26"/>
        <v>0.44416620371666227</v>
      </c>
      <c r="AE66" s="55">
        <f t="shared" si="26"/>
        <v>-12.686396825885765</v>
      </c>
      <c r="AF66" s="55">
        <f t="shared" si="12"/>
        <v>15.580468211804032</v>
      </c>
      <c r="AG66" s="28"/>
      <c r="AH66" s="28"/>
      <c r="AI66" s="28"/>
      <c r="AJ66" s="28"/>
      <c r="AK66" s="28"/>
      <c r="AL66" s="28"/>
    </row>
    <row r="67" spans="1:38" ht="12.75" customHeight="1">
      <c r="B67" s="33" t="s">
        <v>106</v>
      </c>
      <c r="C67" s="55" t="str">
        <f t="shared" si="9"/>
        <v>--</v>
      </c>
      <c r="D67" s="55">
        <f t="shared" si="9"/>
        <v>-62.127906987209428</v>
      </c>
      <c r="E67" s="55">
        <f t="shared" ref="E67:AE67" si="27">IFERROR((E25/D25)*100-100,"--")</f>
        <v>-11.189747062271877</v>
      </c>
      <c r="F67" s="55">
        <f t="shared" si="27"/>
        <v>-55.377303505721905</v>
      </c>
      <c r="G67" s="55">
        <f t="shared" si="27"/>
        <v>90.998637638944416</v>
      </c>
      <c r="H67" s="55">
        <f t="shared" si="27"/>
        <v>24.757362353426046</v>
      </c>
      <c r="I67" s="55">
        <f t="shared" si="27"/>
        <v>75.595836466361334</v>
      </c>
      <c r="J67" s="55">
        <f t="shared" si="27"/>
        <v>63.487522172682446</v>
      </c>
      <c r="K67" s="55">
        <f t="shared" si="27"/>
        <v>15.590531858822999</v>
      </c>
      <c r="L67" s="55">
        <f t="shared" si="27"/>
        <v>39.487474685928618</v>
      </c>
      <c r="M67" s="55">
        <f t="shared" si="27"/>
        <v>44.58959777965822</v>
      </c>
      <c r="N67" s="55">
        <f t="shared" si="27"/>
        <v>8.7442189649185877</v>
      </c>
      <c r="O67" s="55">
        <f t="shared" si="27"/>
        <v>37.07091063151347</v>
      </c>
      <c r="P67" s="55">
        <f t="shared" si="27"/>
        <v>368.07505964621862</v>
      </c>
      <c r="Q67" s="55">
        <f t="shared" si="27"/>
        <v>-198.57592980527397</v>
      </c>
      <c r="R67" s="55">
        <f t="shared" si="27"/>
        <v>-148.1068635912381</v>
      </c>
      <c r="S67" s="55">
        <f t="shared" si="27"/>
        <v>58.189077169760793</v>
      </c>
      <c r="T67" s="55">
        <f t="shared" si="27"/>
        <v>-3.2973777067934265</v>
      </c>
      <c r="U67" s="55">
        <f t="shared" si="27"/>
        <v>21.761571584856824</v>
      </c>
      <c r="V67" s="55">
        <f t="shared" si="27"/>
        <v>11.139422862054644</v>
      </c>
      <c r="W67" s="55">
        <f t="shared" si="27"/>
        <v>-34.340710801275108</v>
      </c>
      <c r="X67" s="55">
        <f t="shared" si="27"/>
        <v>-5.4402545654029524</v>
      </c>
      <c r="Y67" s="55">
        <f t="shared" si="27"/>
        <v>43.259332341825143</v>
      </c>
      <c r="Z67" s="55">
        <f t="shared" si="27"/>
        <v>-22.077500419889034</v>
      </c>
      <c r="AA67" s="55">
        <f t="shared" si="27"/>
        <v>-7.3451286885008074</v>
      </c>
      <c r="AB67" s="55">
        <f t="shared" si="27"/>
        <v>-5.6585551522583017</v>
      </c>
      <c r="AC67" s="55">
        <f t="shared" si="27"/>
        <v>35.334730650251601</v>
      </c>
      <c r="AD67" s="55">
        <f t="shared" si="27"/>
        <v>-14.229001526401191</v>
      </c>
      <c r="AE67" s="55">
        <f t="shared" si="27"/>
        <v>-29.303457592425971</v>
      </c>
      <c r="AF67" s="55">
        <f t="shared" si="12"/>
        <v>8.7959992462681953</v>
      </c>
      <c r="AG67" s="28"/>
      <c r="AH67" s="28"/>
      <c r="AI67" s="28"/>
      <c r="AJ67" s="28"/>
      <c r="AK67" s="28"/>
      <c r="AL67" s="28"/>
    </row>
    <row r="68" spans="1:38" ht="12.75" customHeight="1">
      <c r="B68" s="33" t="s">
        <v>94</v>
      </c>
      <c r="C68" s="55" t="str">
        <f t="shared" si="9"/>
        <v>--</v>
      </c>
      <c r="D68" s="55">
        <f t="shared" si="9"/>
        <v>-47.926024276408796</v>
      </c>
      <c r="E68" s="55">
        <f t="shared" ref="E68:AE68" si="28">IFERROR((E26/D26)*100-100,"--")</f>
        <v>3.4843735086440404</v>
      </c>
      <c r="F68" s="55">
        <f t="shared" si="28"/>
        <v>15.669904824808569</v>
      </c>
      <c r="G68" s="55">
        <f t="shared" si="28"/>
        <v>-3.7616159793890063</v>
      </c>
      <c r="H68" s="55">
        <f t="shared" si="28"/>
        <v>57.372783999113182</v>
      </c>
      <c r="I68" s="55">
        <f t="shared" si="28"/>
        <v>53.043123658162443</v>
      </c>
      <c r="J68" s="55">
        <f t="shared" si="28"/>
        <v>115.14575637945384</v>
      </c>
      <c r="K68" s="55">
        <f t="shared" si="28"/>
        <v>42.381379521825892</v>
      </c>
      <c r="L68" s="55">
        <f t="shared" si="28"/>
        <v>9.8713169460320103</v>
      </c>
      <c r="M68" s="55">
        <f t="shared" si="28"/>
        <v>-2.35017291244543</v>
      </c>
      <c r="N68" s="55">
        <f t="shared" si="28"/>
        <v>47.942735914180162</v>
      </c>
      <c r="O68" s="55">
        <f t="shared" si="28"/>
        <v>41.881948333254059</v>
      </c>
      <c r="P68" s="55">
        <f t="shared" si="28"/>
        <v>42.060628589413795</v>
      </c>
      <c r="Q68" s="55">
        <f t="shared" si="28"/>
        <v>43.74989100261746</v>
      </c>
      <c r="R68" s="55">
        <f t="shared" si="28"/>
        <v>42.328643188713244</v>
      </c>
      <c r="S68" s="55">
        <f t="shared" si="28"/>
        <v>40.821554705079137</v>
      </c>
      <c r="T68" s="55">
        <f t="shared" si="28"/>
        <v>10.5644951904778</v>
      </c>
      <c r="U68" s="55">
        <f t="shared" si="28"/>
        <v>2.8408400053232725</v>
      </c>
      <c r="V68" s="55">
        <f t="shared" si="28"/>
        <v>24.765068079126465</v>
      </c>
      <c r="W68" s="55">
        <f t="shared" si="28"/>
        <v>-26.050949317662372</v>
      </c>
      <c r="X68" s="55">
        <f t="shared" si="28"/>
        <v>-0.35755448236734821</v>
      </c>
      <c r="Y68" s="55">
        <f t="shared" si="28"/>
        <v>6.9720330508894222</v>
      </c>
      <c r="Z68" s="55">
        <f t="shared" si="28"/>
        <v>-0.51199718099891811</v>
      </c>
      <c r="AA68" s="55">
        <f t="shared" si="28"/>
        <v>-11.972261595171275</v>
      </c>
      <c r="AB68" s="55">
        <f t="shared" si="28"/>
        <v>-3.2497795989391562</v>
      </c>
      <c r="AC68" s="55">
        <f t="shared" si="28"/>
        <v>14.020484036739518</v>
      </c>
      <c r="AD68" s="55">
        <f t="shared" si="28"/>
        <v>-1.4392710900777956</v>
      </c>
      <c r="AE68" s="55">
        <f t="shared" si="28"/>
        <v>-14.542568114664817</v>
      </c>
      <c r="AF68" s="55">
        <f t="shared" si="12"/>
        <v>13.888022282932241</v>
      </c>
      <c r="AG68" s="28"/>
      <c r="AH68" s="28"/>
      <c r="AI68" s="28"/>
      <c r="AJ68" s="28"/>
      <c r="AK68" s="28"/>
      <c r="AL68" s="28"/>
    </row>
    <row r="69" spans="1:38" ht="12.75" customHeight="1" thickBo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8"/>
      <c r="AH69" s="28"/>
      <c r="AI69" s="28"/>
      <c r="AJ69" s="28"/>
      <c r="AK69" s="28"/>
      <c r="AL69" s="28"/>
    </row>
    <row r="70" spans="1:38" ht="12.75" customHeight="1" thickTop="1">
      <c r="A70" s="42" t="s">
        <v>288</v>
      </c>
      <c r="B70" s="33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28"/>
      <c r="AH70" s="28"/>
      <c r="AI70" s="28"/>
      <c r="AJ70" s="28"/>
      <c r="AK70" s="28"/>
      <c r="AL70" s="28"/>
    </row>
    <row r="71" spans="1:38" ht="12.75" customHeight="1">
      <c r="AG71" s="28"/>
      <c r="AH71" s="28"/>
      <c r="AI71" s="28"/>
      <c r="AJ71" s="28"/>
      <c r="AK71" s="28"/>
      <c r="AL71" s="28"/>
    </row>
    <row r="72" spans="1:38" ht="12.75" customHeight="1">
      <c r="A72" s="27"/>
      <c r="B72" s="33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28"/>
      <c r="AH72" s="28"/>
      <c r="AI72" s="28"/>
      <c r="AJ72" s="28"/>
      <c r="AK72" s="28"/>
      <c r="AL72" s="28"/>
    </row>
    <row r="73" spans="1:38" ht="12.75" customHeight="1">
      <c r="A73" s="42"/>
      <c r="B73" s="33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28"/>
      <c r="AH73" s="28"/>
      <c r="AI73" s="28"/>
      <c r="AJ73" s="28"/>
      <c r="AK73" s="28"/>
      <c r="AL73" s="28"/>
    </row>
    <row r="74" spans="1:38" ht="12.75" customHeight="1">
      <c r="B74" s="33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28"/>
      <c r="AH74" s="28"/>
      <c r="AI74" s="28"/>
      <c r="AJ74" s="28"/>
      <c r="AK74" s="28"/>
      <c r="AL74" s="28"/>
    </row>
    <row r="75" spans="1:38" ht="12.75" customHeight="1">
      <c r="B75" s="33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28"/>
      <c r="AH75" s="28"/>
      <c r="AI75" s="28"/>
      <c r="AJ75" s="28"/>
      <c r="AK75" s="28"/>
      <c r="AL75" s="28"/>
    </row>
    <row r="76" spans="1:38" ht="12.75" customHeight="1">
      <c r="A76" s="49"/>
      <c r="B76" s="50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28"/>
      <c r="AH76" s="28"/>
      <c r="AI76" s="28"/>
      <c r="AJ76" s="28"/>
      <c r="AK76" s="28"/>
      <c r="AL76" s="28"/>
    </row>
    <row r="77" spans="1:38" ht="12.75" customHeight="1">
      <c r="B77" s="33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28"/>
      <c r="AH77" s="28"/>
      <c r="AI77" s="28"/>
      <c r="AJ77" s="28"/>
      <c r="AK77" s="28"/>
      <c r="AL77" s="28"/>
    </row>
    <row r="78" spans="1:38" ht="12.75" customHeight="1">
      <c r="B78" s="33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28"/>
      <c r="AH78" s="28"/>
      <c r="AI78" s="28"/>
      <c r="AJ78" s="28"/>
      <c r="AK78" s="28"/>
      <c r="AL78" s="28"/>
    </row>
    <row r="79" spans="1:38" ht="12.75" customHeight="1">
      <c r="B79" s="33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28"/>
      <c r="AH79" s="28"/>
      <c r="AI79" s="28"/>
      <c r="AJ79" s="28"/>
      <c r="AK79" s="28"/>
      <c r="AL79" s="28"/>
    </row>
    <row r="80" spans="1:38" ht="12.75" customHeight="1">
      <c r="B80" s="33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28"/>
      <c r="AH80" s="28"/>
      <c r="AI80" s="28"/>
      <c r="AJ80" s="28"/>
      <c r="AK80" s="28"/>
      <c r="AL80" s="28"/>
    </row>
    <row r="81" spans="3:38">
      <c r="C81" s="37"/>
      <c r="D81" s="37"/>
      <c r="E81" s="37"/>
      <c r="F81" s="37"/>
      <c r="G81" s="37"/>
      <c r="H81" s="37"/>
      <c r="I81" s="37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3:38">
      <c r="C82" s="37"/>
      <c r="D82" s="37"/>
      <c r="E82" s="37"/>
      <c r="F82" s="37"/>
      <c r="G82" s="37"/>
      <c r="H82" s="37"/>
      <c r="I82" s="37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3:38">
      <c r="C83" s="37"/>
      <c r="D83" s="37"/>
      <c r="E83" s="37"/>
      <c r="F83" s="37"/>
      <c r="G83" s="37"/>
      <c r="H83" s="37"/>
      <c r="I83" s="37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3:38">
      <c r="C84" s="51"/>
      <c r="D84" s="51"/>
      <c r="E84" s="51"/>
      <c r="F84" s="51"/>
      <c r="G84" s="51"/>
      <c r="H84" s="51"/>
      <c r="I84" s="51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3:38">
      <c r="C85" s="51"/>
      <c r="D85" s="51"/>
      <c r="E85" s="51"/>
      <c r="F85" s="51"/>
      <c r="G85" s="51"/>
      <c r="H85" s="51"/>
      <c r="I85" s="51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3:38">
      <c r="C86" s="52"/>
      <c r="D86" s="52"/>
      <c r="E86" s="52"/>
      <c r="F86" s="52"/>
      <c r="G86" s="52"/>
      <c r="H86" s="52"/>
      <c r="I86" s="52"/>
    </row>
    <row r="87" spans="3:38">
      <c r="C87" s="52"/>
      <c r="D87" s="52"/>
      <c r="E87" s="52"/>
      <c r="F87" s="52"/>
      <c r="G87" s="52"/>
      <c r="H87" s="52"/>
      <c r="I87" s="52"/>
    </row>
    <row r="88" spans="3:38">
      <c r="C88" s="52"/>
      <c r="D88" s="52"/>
      <c r="E88" s="52"/>
      <c r="F88" s="52"/>
      <c r="G88" s="52"/>
      <c r="H88" s="52"/>
      <c r="I88" s="52"/>
    </row>
    <row r="89" spans="3:38">
      <c r="C89" s="52"/>
      <c r="D89" s="52"/>
      <c r="E89" s="52"/>
      <c r="F89" s="52"/>
      <c r="G89" s="52"/>
      <c r="H89" s="52"/>
      <c r="I89" s="52"/>
    </row>
    <row r="90" spans="3:38">
      <c r="C90" s="52"/>
      <c r="D90" s="52"/>
      <c r="E90" s="52"/>
      <c r="F90" s="52"/>
      <c r="G90" s="52"/>
      <c r="H90" s="52"/>
      <c r="I90" s="52"/>
    </row>
    <row r="91" spans="3:38">
      <c r="C91" s="52"/>
      <c r="D91" s="52"/>
      <c r="E91" s="52"/>
      <c r="F91" s="52"/>
      <c r="G91" s="52"/>
      <c r="H91" s="52"/>
      <c r="I91" s="52"/>
    </row>
    <row r="92" spans="3:38">
      <c r="C92" s="52"/>
      <c r="D92" s="52"/>
      <c r="E92" s="52"/>
      <c r="F92" s="52"/>
      <c r="G92" s="52"/>
      <c r="H92" s="52"/>
      <c r="I92" s="52"/>
    </row>
  </sheetData>
  <mergeCells count="8">
    <mergeCell ref="C2:AF2"/>
    <mergeCell ref="C4:AF4"/>
    <mergeCell ref="C28:AF28"/>
    <mergeCell ref="C49:AF49"/>
    <mergeCell ref="C48:AF48"/>
    <mergeCell ref="C7:AF7"/>
    <mergeCell ref="C27:AF27"/>
    <mergeCell ref="C8:AF8"/>
  </mergeCells>
  <phoneticPr fontId="5" type="noConversion"/>
  <hyperlinks>
    <hyperlink ref="A1" location="ÍNDICE!A1" display="ÍNDICE!A1" xr:uid="{00000000-0004-0000-0B00-000000000000}"/>
  </hyperlinks>
  <pageMargins left="0.75" right="0.75" top="1" bottom="1" header="0" footer="0"/>
  <pageSetup paperSize="9" orientation="portrait" verticalDpi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H100"/>
  <sheetViews>
    <sheetView showGridLines="0" zoomScaleNormal="100" workbookViewId="0">
      <selection activeCell="C10" sqref="C10"/>
    </sheetView>
  </sheetViews>
  <sheetFormatPr baseColWidth="10" defaultColWidth="11.44140625" defaultRowHeight="13.2"/>
  <cols>
    <col min="1" max="1" width="13.6640625" style="13" customWidth="1"/>
    <col min="2" max="15" width="11.44140625" style="13"/>
    <col min="16" max="30" width="11" style="14" customWidth="1"/>
    <col min="31" max="31" width="12.109375" style="13" bestFit="1" customWidth="1"/>
    <col min="32" max="16384" width="11.44140625" style="13"/>
  </cols>
  <sheetData>
    <row r="1" spans="1:3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4" ht="12.75" customHeight="1">
      <c r="A2" s="27"/>
      <c r="B2" s="108" t="s">
        <v>151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4">
      <c r="A4" s="27"/>
      <c r="B4" s="108" t="s">
        <v>295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4" ht="13.8" thickBot="1">
      <c r="A5" s="27"/>
      <c r="B5" s="30"/>
      <c r="C5" s="30"/>
      <c r="D5" s="30"/>
      <c r="E5" s="30"/>
      <c r="F5" s="30"/>
      <c r="G5" s="30"/>
      <c r="H5" s="30"/>
      <c r="I5" s="80"/>
      <c r="J5" s="80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</row>
    <row r="6" spans="1:34" ht="13.8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34" ht="13.8" thickBot="1">
      <c r="A7" s="57"/>
      <c r="B7" s="111" t="s">
        <v>148</v>
      </c>
      <c r="C7" s="111"/>
      <c r="D7" s="111"/>
      <c r="E7" s="111"/>
      <c r="F7" s="111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34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4" ht="14.25" customHeight="1">
      <c r="A9" s="58">
        <v>851712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36098.869720000002</v>
      </c>
      <c r="O9" s="34">
        <v>38925.880580999998</v>
      </c>
      <c r="P9" s="34">
        <v>39795.907782000002</v>
      </c>
      <c r="Q9" s="34">
        <v>47067.636486000003</v>
      </c>
      <c r="R9" s="34">
        <v>63191.638826000002</v>
      </c>
      <c r="S9" s="34">
        <v>81468.085101999997</v>
      </c>
      <c r="T9" s="34">
        <v>95642.364453999995</v>
      </c>
      <c r="U9" s="34">
        <v>115921.862878</v>
      </c>
      <c r="V9" s="34">
        <v>125099.07430399999</v>
      </c>
      <c r="W9" s="34">
        <v>116170.874593</v>
      </c>
      <c r="X9" s="34">
        <v>127909.205131</v>
      </c>
      <c r="Y9" s="34">
        <v>141509.61821699998</v>
      </c>
      <c r="Z9" s="34">
        <v>125301.25869700001</v>
      </c>
      <c r="AA9" s="34">
        <v>126086.67521700016</v>
      </c>
      <c r="AB9" s="34">
        <v>152930.61419189983</v>
      </c>
      <c r="AC9" s="34">
        <v>0</v>
      </c>
      <c r="AD9" s="34">
        <v>0</v>
      </c>
      <c r="AE9" s="34">
        <f>SUM(B9:AD9)</f>
        <v>1433119.5661799</v>
      </c>
    </row>
    <row r="10" spans="1:34" ht="14.25" customHeight="1">
      <c r="A10" s="58">
        <v>850760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4467.6355739999999</v>
      </c>
      <c r="T10" s="34">
        <v>4810.3235569999997</v>
      </c>
      <c r="U10" s="34">
        <v>5474.2164709999997</v>
      </c>
      <c r="V10" s="34">
        <v>6493.5844889999998</v>
      </c>
      <c r="W10" s="34">
        <v>6841.3103579999997</v>
      </c>
      <c r="X10" s="34">
        <v>8048.1560920000002</v>
      </c>
      <c r="Y10" s="34">
        <v>10824.161255000001</v>
      </c>
      <c r="Z10" s="34">
        <v>13031.437320999999</v>
      </c>
      <c r="AA10" s="34">
        <v>15941.002496000001</v>
      </c>
      <c r="AB10" s="34">
        <v>29551.687668915529</v>
      </c>
      <c r="AC10" s="34">
        <v>50918.730188999994</v>
      </c>
      <c r="AD10" s="34">
        <v>65006.507909000029</v>
      </c>
      <c r="AE10" s="34">
        <f>SUM(B10:AD10)</f>
        <v>221408.75337991555</v>
      </c>
    </row>
    <row r="11" spans="1:34" ht="14.25" customHeight="1">
      <c r="A11" s="58">
        <v>401120</v>
      </c>
      <c r="B11" s="34">
        <v>231.669904</v>
      </c>
      <c r="C11" s="34">
        <v>248.26425900000001</v>
      </c>
      <c r="D11" s="34">
        <v>239.58372299999999</v>
      </c>
      <c r="E11" s="34">
        <v>287.72814899999997</v>
      </c>
      <c r="F11" s="34">
        <v>392.78242799999998</v>
      </c>
      <c r="G11" s="34">
        <v>566.07099400000004</v>
      </c>
      <c r="H11" s="34">
        <v>564.68317100000002</v>
      </c>
      <c r="I11" s="34">
        <v>733.96453099999997</v>
      </c>
      <c r="J11" s="34">
        <v>877.49339099999997</v>
      </c>
      <c r="K11" s="34">
        <v>1408.4251690000001</v>
      </c>
      <c r="L11" s="34">
        <v>2067.3079870000001</v>
      </c>
      <c r="M11" s="34">
        <v>2683.9081970000002</v>
      </c>
      <c r="N11" s="34">
        <v>3445.9792520000001</v>
      </c>
      <c r="O11" s="34">
        <v>3759.880118</v>
      </c>
      <c r="P11" s="34">
        <v>3516.9171030000002</v>
      </c>
      <c r="Q11" s="34">
        <f>5048685105/1000000</f>
        <v>5048.6851049999996</v>
      </c>
      <c r="R11" s="34">
        <v>7402.6879859999999</v>
      </c>
      <c r="S11" s="34">
        <v>8055.7226490000003</v>
      </c>
      <c r="T11" s="34">
        <v>8132.9303749999999</v>
      </c>
      <c r="U11" s="34">
        <v>8517.8403550000003</v>
      </c>
      <c r="V11" s="34">
        <v>7245.7182650000004</v>
      </c>
      <c r="W11" s="34">
        <v>6675.7245359999997</v>
      </c>
      <c r="X11" s="34">
        <v>7392.2567300000001</v>
      </c>
      <c r="Y11" s="34">
        <v>7808.6197890000003</v>
      </c>
      <c r="Z11" s="34">
        <v>7349.9432420000021</v>
      </c>
      <c r="AA11" s="34">
        <v>6599.5284890000003</v>
      </c>
      <c r="AB11" s="34">
        <v>7768.5459270353685</v>
      </c>
      <c r="AC11" s="34">
        <v>9189.2520479999966</v>
      </c>
      <c r="AD11" s="34">
        <v>10085.916732999996</v>
      </c>
      <c r="AE11" s="34">
        <f>SUM(B11:AD11)</f>
        <v>128298.03060503538</v>
      </c>
    </row>
    <row r="12" spans="1:34" ht="14.25" customHeight="1">
      <c r="A12" s="58">
        <v>870870</v>
      </c>
      <c r="B12" s="34">
        <v>68.286894000000004</v>
      </c>
      <c r="C12" s="34">
        <v>85.605828000000002</v>
      </c>
      <c r="D12" s="34">
        <v>96.751910000000009</v>
      </c>
      <c r="E12" s="34">
        <v>88.426429999999982</v>
      </c>
      <c r="F12" s="34">
        <v>131.14178799999999</v>
      </c>
      <c r="G12" s="34">
        <v>220.006596</v>
      </c>
      <c r="H12" s="34">
        <v>295.92279200000002</v>
      </c>
      <c r="I12" s="34">
        <v>408.66449699999998</v>
      </c>
      <c r="J12" s="34">
        <v>524.19134699999995</v>
      </c>
      <c r="K12" s="34">
        <v>973.60455200000001</v>
      </c>
      <c r="L12" s="34">
        <v>3139.58302</v>
      </c>
      <c r="M12" s="34">
        <v>2260.5410729999999</v>
      </c>
      <c r="N12" s="34">
        <v>3044.3671810000001</v>
      </c>
      <c r="O12" s="34">
        <v>3274.1671860000001</v>
      </c>
      <c r="P12" s="34">
        <v>2360.0011760000002</v>
      </c>
      <c r="Q12" s="34">
        <f>3458000130/1000000</f>
        <v>3458.0001299999999</v>
      </c>
      <c r="R12" s="34">
        <v>4382.3778050000001</v>
      </c>
      <c r="S12" s="34">
        <v>4780.9758430000002</v>
      </c>
      <c r="T12" s="34">
        <v>5051.7780389999998</v>
      </c>
      <c r="U12" s="34">
        <v>5581.3908890000002</v>
      </c>
      <c r="V12" s="34">
        <v>5345.8239389999999</v>
      </c>
      <c r="W12" s="34">
        <v>5242.5600880000002</v>
      </c>
      <c r="X12" s="34">
        <v>5939.520039</v>
      </c>
      <c r="Y12" s="34">
        <v>6619.7409919999991</v>
      </c>
      <c r="Z12" s="34">
        <v>5616.0438150000018</v>
      </c>
      <c r="AA12" s="34">
        <v>4865.2304490000024</v>
      </c>
      <c r="AB12" s="34">
        <v>6432.341767750494</v>
      </c>
      <c r="AC12" s="34">
        <v>6747.4346460000015</v>
      </c>
      <c r="AD12" s="34">
        <v>6715.4356460000063</v>
      </c>
      <c r="AE12" s="34">
        <f t="shared" ref="AE11:AE33" si="0">SUM(B12:AD12)</f>
        <v>93749.916357750495</v>
      </c>
    </row>
    <row r="13" spans="1:34" ht="14.25" customHeight="1">
      <c r="A13" s="58">
        <v>401110</v>
      </c>
      <c r="B13" s="34">
        <v>74.122069999999994</v>
      </c>
      <c r="C13" s="34">
        <v>82.699899000000002</v>
      </c>
      <c r="D13" s="34">
        <v>79.162648000000004</v>
      </c>
      <c r="E13" s="34">
        <v>118.029336</v>
      </c>
      <c r="F13" s="34">
        <v>144.79164700000001</v>
      </c>
      <c r="G13" s="34">
        <v>170.76341400000001</v>
      </c>
      <c r="H13" s="34">
        <v>174.52249</v>
      </c>
      <c r="I13" s="34">
        <v>216.63448399999999</v>
      </c>
      <c r="J13" s="34">
        <v>328.38348100000002</v>
      </c>
      <c r="K13" s="34">
        <v>713.45714299999997</v>
      </c>
      <c r="L13" s="34">
        <v>1215.5807970000001</v>
      </c>
      <c r="M13" s="34">
        <v>1670.8239590000001</v>
      </c>
      <c r="N13" s="34">
        <v>2514.3564959999999</v>
      </c>
      <c r="O13" s="34">
        <v>3140.3537710000001</v>
      </c>
      <c r="P13" s="34">
        <v>3199.3649740000001</v>
      </c>
      <c r="Q13" s="34">
        <f>4049790346/1000000</f>
        <v>4049.7903460000002</v>
      </c>
      <c r="R13" s="34">
        <v>5562.9401740000003</v>
      </c>
      <c r="S13" s="34">
        <v>5877.8888799999995</v>
      </c>
      <c r="T13" s="34">
        <v>6184.6243599999998</v>
      </c>
      <c r="U13" s="34">
        <v>6057.8817749999998</v>
      </c>
      <c r="V13" s="34">
        <v>4906.2160540000004</v>
      </c>
      <c r="W13" s="34">
        <v>4627.6504729999997</v>
      </c>
      <c r="X13" s="34">
        <v>5033.7329799999998</v>
      </c>
      <c r="Y13" s="34">
        <v>5429.5210459999998</v>
      </c>
      <c r="Z13" s="34">
        <v>5569.8506799999968</v>
      </c>
      <c r="AA13" s="34">
        <v>4867.1613350000025</v>
      </c>
      <c r="AB13" s="34">
        <v>5996.3766789469537</v>
      </c>
      <c r="AC13" s="34">
        <v>6740.2029519999969</v>
      </c>
      <c r="AD13" s="34">
        <v>7863.583864000002</v>
      </c>
      <c r="AE13" s="34">
        <f t="shared" si="0"/>
        <v>92610.468206946942</v>
      </c>
    </row>
    <row r="14" spans="1:34" ht="14.25" customHeight="1">
      <c r="A14" s="58">
        <v>870830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1922.8286410000001</v>
      </c>
      <c r="O14" s="34">
        <v>2365.5392919999999</v>
      </c>
      <c r="P14" s="34">
        <v>2131.709155</v>
      </c>
      <c r="Q14" s="34">
        <v>2950.4729539999998</v>
      </c>
      <c r="R14" s="34">
        <v>3616.3514709999999</v>
      </c>
      <c r="S14" s="34">
        <v>3734.333772</v>
      </c>
      <c r="T14" s="34">
        <v>4248.1379800000004</v>
      </c>
      <c r="U14" s="34">
        <v>4795.1720679999999</v>
      </c>
      <c r="V14" s="34">
        <v>4704.9675880000004</v>
      </c>
      <c r="W14" s="34">
        <v>4694.084683</v>
      </c>
      <c r="X14" s="34">
        <v>4962.4888520000004</v>
      </c>
      <c r="Y14" s="34">
        <v>5633.5545550000006</v>
      </c>
      <c r="Z14" s="34">
        <v>5471.4774380000017</v>
      </c>
      <c r="AA14" s="34">
        <v>4943.4573729999993</v>
      </c>
      <c r="AB14" s="34">
        <v>6088.2449637563832</v>
      </c>
      <c r="AC14" s="34">
        <v>7629.7734609999989</v>
      </c>
      <c r="AD14" s="34">
        <v>7527.4697760000035</v>
      </c>
      <c r="AE14" s="34">
        <f t="shared" si="0"/>
        <v>77420.064022756385</v>
      </c>
    </row>
    <row r="15" spans="1:34" ht="14.25" customHeight="1">
      <c r="A15" s="58">
        <v>870829</v>
      </c>
      <c r="B15" s="34">
        <v>28.254059999999999</v>
      </c>
      <c r="C15" s="34">
        <v>21.693648</v>
      </c>
      <c r="D15" s="34">
        <v>23.970316999999998</v>
      </c>
      <c r="E15" s="34">
        <v>25.170220999999998</v>
      </c>
      <c r="F15" s="34">
        <v>58.062163000000005</v>
      </c>
      <c r="G15" s="34">
        <v>127.88259100000001</v>
      </c>
      <c r="H15" s="34">
        <v>136.14848900000001</v>
      </c>
      <c r="I15" s="34">
        <v>188.911698</v>
      </c>
      <c r="J15" s="34">
        <v>232.332548</v>
      </c>
      <c r="K15" s="34">
        <v>433.35983499999998</v>
      </c>
      <c r="L15" s="34">
        <v>1374.193264</v>
      </c>
      <c r="M15" s="34">
        <v>968.356945</v>
      </c>
      <c r="N15" s="34">
        <v>1316.086399</v>
      </c>
      <c r="O15" s="34">
        <v>1533.8210349999999</v>
      </c>
      <c r="P15" s="34">
        <v>1164.1775379999999</v>
      </c>
      <c r="Q15" s="34">
        <f>1725541022/1000000</f>
        <v>1725.5410220000001</v>
      </c>
      <c r="R15" s="34">
        <v>2060.7503980000001</v>
      </c>
      <c r="S15" s="34">
        <v>2492.942035</v>
      </c>
      <c r="T15" s="34">
        <v>2917.075769</v>
      </c>
      <c r="U15" s="34">
        <v>3413.6979809999998</v>
      </c>
      <c r="V15" s="34">
        <v>3794.499292</v>
      </c>
      <c r="W15" s="34">
        <v>4290.7070890000005</v>
      </c>
      <c r="X15" s="34">
        <v>4616.0020160000004</v>
      </c>
      <c r="Y15" s="34">
        <v>5197.9081929999993</v>
      </c>
      <c r="Z15" s="34">
        <v>5542.7359710000019</v>
      </c>
      <c r="AA15" s="34">
        <v>6634.992608999989</v>
      </c>
      <c r="AB15" s="34">
        <v>9210.9508995265242</v>
      </c>
      <c r="AC15" s="34">
        <v>7998.2341879999976</v>
      </c>
      <c r="AD15" s="34">
        <v>8624.6752379999907</v>
      </c>
      <c r="AE15" s="34">
        <f t="shared" si="0"/>
        <v>76153.133451526519</v>
      </c>
    </row>
    <row r="16" spans="1:34" ht="14.25" customHeight="1">
      <c r="A16" s="58">
        <v>870899</v>
      </c>
      <c r="B16" s="34">
        <v>163.756359</v>
      </c>
      <c r="C16" s="34">
        <v>140.99705399999999</v>
      </c>
      <c r="D16" s="34">
        <v>159.47393700000001</v>
      </c>
      <c r="E16" s="34">
        <v>184.50843700000001</v>
      </c>
      <c r="F16" s="34">
        <v>256.444593</v>
      </c>
      <c r="G16" s="34">
        <v>346.52932900000002</v>
      </c>
      <c r="H16" s="34">
        <v>407.89719500000001</v>
      </c>
      <c r="I16" s="34">
        <v>552.78333799999996</v>
      </c>
      <c r="J16" s="34">
        <v>646.37058500000001</v>
      </c>
      <c r="K16" s="34">
        <v>1534.8119730000001</v>
      </c>
      <c r="L16" s="34">
        <v>4388.3660620000001</v>
      </c>
      <c r="M16" s="34">
        <v>2857.408402</v>
      </c>
      <c r="N16" s="34">
        <v>3459.7280569999998</v>
      </c>
      <c r="O16" s="34">
        <v>3573.1014970000001</v>
      </c>
      <c r="P16" s="34">
        <f>2319259696/1000000</f>
        <v>2319.2596960000001</v>
      </c>
      <c r="Q16" s="34">
        <f>3088644585/1000000</f>
        <v>3088.644585</v>
      </c>
      <c r="R16" s="34">
        <v>3515.8674259999998</v>
      </c>
      <c r="S16" s="34">
        <v>4355.4299040000005</v>
      </c>
      <c r="T16" s="34">
        <v>4094.6345190000002</v>
      </c>
      <c r="U16" s="34">
        <v>4389.0844500000003</v>
      </c>
      <c r="V16" s="34">
        <v>3984.3869180000002</v>
      </c>
      <c r="W16" s="34">
        <v>3963.1279129999998</v>
      </c>
      <c r="X16" s="34">
        <v>4437.5895170000003</v>
      </c>
      <c r="Y16" s="34">
        <v>5063.5665680000011</v>
      </c>
      <c r="Z16" s="34">
        <v>5143.7534419999974</v>
      </c>
      <c r="AA16" s="34">
        <v>5041.4078960000024</v>
      </c>
      <c r="AB16" s="34">
        <v>7078.0472755167029</v>
      </c>
      <c r="AC16" s="34">
        <v>9055.3926010000032</v>
      </c>
      <c r="AD16" s="34">
        <v>10243.740512000011</v>
      </c>
      <c r="AE16" s="34">
        <f t="shared" si="0"/>
        <v>94446.110040516709</v>
      </c>
    </row>
    <row r="17" spans="1:31" ht="14.25" customHeight="1">
      <c r="A17" s="58">
        <v>841590</v>
      </c>
      <c r="B17" s="34">
        <v>15.876455999999999</v>
      </c>
      <c r="C17" s="34">
        <v>46.863867999999997</v>
      </c>
      <c r="D17" s="34">
        <v>51.201407000000003</v>
      </c>
      <c r="E17" s="34">
        <v>58.708674999999999</v>
      </c>
      <c r="F17" s="34">
        <v>104.58187000000001</v>
      </c>
      <c r="G17" s="34">
        <v>147.651737</v>
      </c>
      <c r="H17" s="34">
        <v>168.400059</v>
      </c>
      <c r="I17" s="34">
        <v>246.45024000000001</v>
      </c>
      <c r="J17" s="34">
        <v>319.73123900000002</v>
      </c>
      <c r="K17" s="34">
        <v>558.53152999999998</v>
      </c>
      <c r="L17" s="34">
        <v>722.46916799999997</v>
      </c>
      <c r="M17" s="34">
        <v>938.139681</v>
      </c>
      <c r="N17" s="34">
        <v>1874.8654300000001</v>
      </c>
      <c r="O17" s="34">
        <v>2469.3703989999999</v>
      </c>
      <c r="P17" s="34">
        <v>1965.595245</v>
      </c>
      <c r="Q17" s="34">
        <f>2270480209/1000000</f>
        <v>2270.4802089999998</v>
      </c>
      <c r="R17" s="34">
        <v>2928.680648</v>
      </c>
      <c r="S17" s="34">
        <v>2899.314284</v>
      </c>
      <c r="T17" s="34">
        <v>2971.482407</v>
      </c>
      <c r="U17" s="34">
        <v>3182.0830110000002</v>
      </c>
      <c r="V17" s="34">
        <v>3113.9735430000001</v>
      </c>
      <c r="W17" s="34">
        <v>3230.7006809999998</v>
      </c>
      <c r="X17" s="34">
        <v>4296.911932</v>
      </c>
      <c r="Y17" s="34">
        <v>5099.7243939999998</v>
      </c>
      <c r="Z17" s="34">
        <v>5480.6770379999989</v>
      </c>
      <c r="AA17" s="34">
        <v>5073.2282069999974</v>
      </c>
      <c r="AB17" s="34">
        <v>7408.6706314813418</v>
      </c>
      <c r="AC17" s="34">
        <v>8430.8321889999988</v>
      </c>
      <c r="AD17" s="34">
        <v>8026.9168769999997</v>
      </c>
      <c r="AE17" s="34">
        <f t="shared" si="0"/>
        <v>74102.113055481328</v>
      </c>
    </row>
    <row r="18" spans="1:31" ht="14.25" customHeight="1">
      <c r="A18" s="58">
        <v>940350</v>
      </c>
      <c r="B18" s="34">
        <v>86.250581999999994</v>
      </c>
      <c r="C18" s="34">
        <v>89.099663000000007</v>
      </c>
      <c r="D18" s="34">
        <v>118.855092</v>
      </c>
      <c r="E18" s="34">
        <v>141.69744800000001</v>
      </c>
      <c r="F18" s="34">
        <v>183.601923</v>
      </c>
      <c r="G18" s="34">
        <v>265.965349</v>
      </c>
      <c r="H18" s="34">
        <v>360.53353900000002</v>
      </c>
      <c r="I18" s="34">
        <v>581.65216999999996</v>
      </c>
      <c r="J18" s="34">
        <v>809.90740000000005</v>
      </c>
      <c r="K18" s="34">
        <v>1151.335384</v>
      </c>
      <c r="L18" s="34">
        <v>1422.7863970000001</v>
      </c>
      <c r="M18" s="34">
        <v>1836.7779619999999</v>
      </c>
      <c r="N18" s="34">
        <v>2125.5900240000001</v>
      </c>
      <c r="O18" s="34">
        <v>2185.7396880000001</v>
      </c>
      <c r="P18" s="34">
        <v>2099.0366389999999</v>
      </c>
      <c r="Q18" s="34">
        <f>2598462591/1000000</f>
        <v>2598.462591</v>
      </c>
      <c r="R18" s="34">
        <v>2723.7517750000002</v>
      </c>
      <c r="S18" s="34">
        <v>3018.5354400000001</v>
      </c>
      <c r="T18" s="34">
        <v>3060.257294</v>
      </c>
      <c r="U18" s="34">
        <v>3902.3248899999999</v>
      </c>
      <c r="V18" s="34">
        <v>4510.35743</v>
      </c>
      <c r="W18" s="34">
        <v>4579.5155130000003</v>
      </c>
      <c r="X18" s="34">
        <v>4075.8114569999998</v>
      </c>
      <c r="Y18" s="34">
        <v>3120.857121</v>
      </c>
      <c r="Z18" s="34">
        <v>2694.8591140000017</v>
      </c>
      <c r="AA18" s="34">
        <v>2597.7349149999982</v>
      </c>
      <c r="AB18" s="34">
        <v>2863.9815682161106</v>
      </c>
      <c r="AC18" s="34">
        <v>2877.7624269999988</v>
      </c>
      <c r="AD18" s="34">
        <v>3183.0002200000004</v>
      </c>
      <c r="AE18" s="34">
        <f t="shared" si="0"/>
        <v>59266.041015216106</v>
      </c>
    </row>
    <row r="19" spans="1:31" ht="14.25" customHeight="1">
      <c r="A19" s="58">
        <v>870323</v>
      </c>
      <c r="B19" s="34">
        <v>25.844203</v>
      </c>
      <c r="C19" s="34">
        <v>20.899110999999998</v>
      </c>
      <c r="D19" s="34">
        <v>21.639538999999999</v>
      </c>
      <c r="E19" s="34">
        <v>15.093909</v>
      </c>
      <c r="F19" s="34">
        <v>8.5951939999999993</v>
      </c>
      <c r="G19" s="34">
        <v>20.371486999999998</v>
      </c>
      <c r="H19" s="34">
        <v>23.022483000000001</v>
      </c>
      <c r="I19" s="34">
        <v>16.217659000000001</v>
      </c>
      <c r="J19" s="34">
        <v>31.805762999999999</v>
      </c>
      <c r="K19" s="34">
        <v>48.867196999999997</v>
      </c>
      <c r="L19" s="34">
        <v>199.20522199999999</v>
      </c>
      <c r="M19" s="34">
        <v>392.49706800000001</v>
      </c>
      <c r="N19" s="34">
        <v>1167.8320839999999</v>
      </c>
      <c r="O19" s="34">
        <v>1105.8216620000001</v>
      </c>
      <c r="P19" s="34">
        <v>341.22955000000002</v>
      </c>
      <c r="Q19" s="34">
        <f>731712997/1000000</f>
        <v>731.71299699999997</v>
      </c>
      <c r="R19" s="34">
        <v>1329.292091</v>
      </c>
      <c r="S19" s="34">
        <v>1692.1321599999999</v>
      </c>
      <c r="T19" s="34">
        <v>1677.524095</v>
      </c>
      <c r="U19" s="34">
        <v>2110.1553020000001</v>
      </c>
      <c r="V19" s="34">
        <v>2006.2454620000001</v>
      </c>
      <c r="W19" s="34">
        <v>2893.366966</v>
      </c>
      <c r="X19" s="34">
        <v>3556.0511729999998</v>
      </c>
      <c r="Y19" s="34">
        <v>4064.9453969999995</v>
      </c>
      <c r="Z19" s="34">
        <v>3161.1328970000009</v>
      </c>
      <c r="AA19" s="34">
        <v>2789.8139489999999</v>
      </c>
      <c r="AB19" s="34">
        <v>4645.2521858035352</v>
      </c>
      <c r="AC19" s="34">
        <v>6783.6801730000016</v>
      </c>
      <c r="AD19" s="34">
        <v>14787.018394999999</v>
      </c>
      <c r="AE19" s="34">
        <f t="shared" si="0"/>
        <v>55667.26537380353</v>
      </c>
    </row>
    <row r="20" spans="1:31" ht="12.75" customHeight="1">
      <c r="A20" s="58">
        <v>940190</v>
      </c>
      <c r="B20" s="34">
        <v>8.370241</v>
      </c>
      <c r="C20" s="34">
        <v>13.53045</v>
      </c>
      <c r="D20" s="34">
        <v>23.640267000000001</v>
      </c>
      <c r="E20" s="34">
        <v>27.066068000000001</v>
      </c>
      <c r="F20" s="34">
        <v>39.775002999999998</v>
      </c>
      <c r="G20" s="34">
        <v>63.187815999999998</v>
      </c>
      <c r="H20" s="34">
        <v>60.899684000000001</v>
      </c>
      <c r="I20" s="34">
        <v>126.692753</v>
      </c>
      <c r="J20" s="34">
        <v>232.37940599999999</v>
      </c>
      <c r="K20" s="34">
        <v>482.38027799999998</v>
      </c>
      <c r="L20" s="34">
        <v>723.72416199999998</v>
      </c>
      <c r="M20" s="34">
        <v>861.18652599999996</v>
      </c>
      <c r="N20" s="34">
        <v>1304.0385309999999</v>
      </c>
      <c r="O20" s="34">
        <v>2510.9102819999998</v>
      </c>
      <c r="P20" s="34">
        <v>1602.4695589999999</v>
      </c>
      <c r="Q20" s="34">
        <f>1873150954/1000000</f>
        <v>1873.150954</v>
      </c>
      <c r="R20" s="34">
        <v>2371.5319749999999</v>
      </c>
      <c r="S20" s="34">
        <v>2714.7948409999999</v>
      </c>
      <c r="T20" s="34">
        <v>2903.2771830000002</v>
      </c>
      <c r="U20" s="34">
        <v>3125.3693159999998</v>
      </c>
      <c r="V20" s="34">
        <v>3412.505228</v>
      </c>
      <c r="W20" s="34">
        <v>3295.8683040000001</v>
      </c>
      <c r="X20" s="34">
        <v>3531.7825440000001</v>
      </c>
      <c r="Y20" s="34">
        <v>3651.5361519999997</v>
      </c>
      <c r="Z20" s="34">
        <v>3913.1563410000026</v>
      </c>
      <c r="AA20" s="34">
        <v>3695.545528000001</v>
      </c>
      <c r="AB20" s="34">
        <v>4591.4220285952842</v>
      </c>
      <c r="AC20" s="34">
        <v>0</v>
      </c>
      <c r="AD20" s="34">
        <v>0</v>
      </c>
      <c r="AE20" s="34">
        <f t="shared" si="0"/>
        <v>47160.191420595285</v>
      </c>
    </row>
    <row r="21" spans="1:31">
      <c r="A21" s="58">
        <v>940390</v>
      </c>
      <c r="B21" s="34">
        <v>44.741695999999997</v>
      </c>
      <c r="C21" s="34">
        <v>89.167364000000006</v>
      </c>
      <c r="D21" s="34">
        <v>146.75738999999999</v>
      </c>
      <c r="E21" s="34">
        <v>136.130394</v>
      </c>
      <c r="F21" s="34">
        <v>175.92057399999999</v>
      </c>
      <c r="G21" s="34">
        <v>223.66816</v>
      </c>
      <c r="H21" s="34">
        <v>241.53936400000001</v>
      </c>
      <c r="I21" s="34">
        <v>284.58729299999999</v>
      </c>
      <c r="J21" s="34">
        <v>319.71871099999998</v>
      </c>
      <c r="K21" s="34">
        <v>493.56323500000002</v>
      </c>
      <c r="L21" s="34">
        <v>709.97445100000004</v>
      </c>
      <c r="M21" s="34">
        <v>845.35381199999995</v>
      </c>
      <c r="N21" s="34">
        <v>1272.1109919999999</v>
      </c>
      <c r="O21" s="34">
        <v>1666.297268</v>
      </c>
      <c r="P21" s="34">
        <v>1506.1502410000001</v>
      </c>
      <c r="Q21" s="34">
        <f>1736596341/1000000</f>
        <v>1736.5963409999999</v>
      </c>
      <c r="R21" s="34">
        <v>2504.5656049999998</v>
      </c>
      <c r="S21" s="34">
        <v>4005.4125370000002</v>
      </c>
      <c r="T21" s="34">
        <v>4926.4381119999998</v>
      </c>
      <c r="U21" s="34">
        <v>3183.1352379999998</v>
      </c>
      <c r="V21" s="34">
        <v>3367.543983</v>
      </c>
      <c r="W21" s="34">
        <v>3329.281735</v>
      </c>
      <c r="X21" s="34">
        <v>3472.8955860000001</v>
      </c>
      <c r="Y21" s="34">
        <v>3612.7169079999999</v>
      </c>
      <c r="Z21" s="34">
        <v>4248.9556370000018</v>
      </c>
      <c r="AA21" s="34">
        <v>4897.5722279999982</v>
      </c>
      <c r="AB21" s="34">
        <v>5983.0594697249517</v>
      </c>
      <c r="AC21" s="34">
        <v>0</v>
      </c>
      <c r="AD21" s="34" t="s">
        <v>312</v>
      </c>
      <c r="AE21" s="34">
        <f t="shared" si="0"/>
        <v>53423.854324724954</v>
      </c>
    </row>
    <row r="22" spans="1:31" ht="13.5" customHeight="1">
      <c r="A22" s="58">
        <v>841430</v>
      </c>
      <c r="B22" s="34">
        <v>13.170999999999999</v>
      </c>
      <c r="C22" s="34">
        <v>16.953537000000001</v>
      </c>
      <c r="D22" s="34">
        <v>29.848653000000002</v>
      </c>
      <c r="E22" s="34">
        <v>32.543177</v>
      </c>
      <c r="F22" s="34">
        <v>24.805757</v>
      </c>
      <c r="G22" s="34">
        <v>46.165377999999997</v>
      </c>
      <c r="H22" s="34">
        <v>54.741641000000001</v>
      </c>
      <c r="I22" s="34">
        <v>78.405469999999994</v>
      </c>
      <c r="J22" s="34">
        <v>160.26936699999999</v>
      </c>
      <c r="K22" s="34">
        <v>337.33588500000002</v>
      </c>
      <c r="L22" s="34">
        <v>626.36600899999996</v>
      </c>
      <c r="M22" s="34">
        <v>855.39428399999997</v>
      </c>
      <c r="N22" s="34">
        <v>1289.3625589999999</v>
      </c>
      <c r="O22" s="34">
        <v>1419.3767620000001</v>
      </c>
      <c r="P22" s="34">
        <v>1278.134726</v>
      </c>
      <c r="Q22" s="34">
        <f>1905193619/1000000</f>
        <v>1905.1936189999999</v>
      </c>
      <c r="R22" s="34">
        <v>2413.8803889999999</v>
      </c>
      <c r="S22" s="34">
        <v>2687.6320989999999</v>
      </c>
      <c r="T22" s="34">
        <v>3077.8617039999999</v>
      </c>
      <c r="U22" s="34">
        <v>3262.4220489999998</v>
      </c>
      <c r="V22" s="34">
        <v>3122.2358129999998</v>
      </c>
      <c r="W22" s="34">
        <v>3215.643552</v>
      </c>
      <c r="X22" s="34">
        <v>3379.3843940000002</v>
      </c>
      <c r="Y22" s="34">
        <v>3622.4776830000001</v>
      </c>
      <c r="Z22" s="34">
        <v>3909.5998799999961</v>
      </c>
      <c r="AA22" s="34">
        <v>3933.1484470000037</v>
      </c>
      <c r="AB22" s="34">
        <v>5451.8330487878211</v>
      </c>
      <c r="AC22" s="34">
        <v>5425.6946659999994</v>
      </c>
      <c r="AD22" s="34">
        <v>5201.3201330000084</v>
      </c>
      <c r="AE22" s="34">
        <f t="shared" si="0"/>
        <v>56871.201681787825</v>
      </c>
    </row>
    <row r="23" spans="1:31" ht="13.5" customHeight="1">
      <c r="A23" s="58">
        <v>840991</v>
      </c>
      <c r="B23" s="34">
        <v>16.425473</v>
      </c>
      <c r="C23" s="34">
        <v>25.543814000000001</v>
      </c>
      <c r="D23" s="34">
        <v>37.517365000000005</v>
      </c>
      <c r="E23" s="34">
        <v>47.062009000000003</v>
      </c>
      <c r="F23" s="34">
        <v>91.860979</v>
      </c>
      <c r="G23" s="34">
        <v>88.912398999999994</v>
      </c>
      <c r="H23" s="34">
        <v>100.33185</v>
      </c>
      <c r="I23" s="34">
        <v>137.10836900000001</v>
      </c>
      <c r="J23" s="34">
        <v>128.672967</v>
      </c>
      <c r="K23" s="34">
        <v>233.981865</v>
      </c>
      <c r="L23" s="34">
        <v>349.47388599999999</v>
      </c>
      <c r="M23" s="34">
        <v>527.82892700000002</v>
      </c>
      <c r="N23" s="34">
        <v>756.31178</v>
      </c>
      <c r="O23" s="34">
        <v>1010.352072</v>
      </c>
      <c r="P23" s="34">
        <v>875.20350800000006</v>
      </c>
      <c r="Q23" s="34">
        <f>1233016422/1000000</f>
        <v>1233.0164219999999</v>
      </c>
      <c r="R23" s="34">
        <v>1595.2267179999999</v>
      </c>
      <c r="S23" s="34">
        <v>1852.3064790000001</v>
      </c>
      <c r="T23" s="34">
        <v>2310.7267280000001</v>
      </c>
      <c r="U23" s="34">
        <v>2702.333525</v>
      </c>
      <c r="V23" s="34">
        <v>2600.3505850000001</v>
      </c>
      <c r="W23" s="34">
        <v>2742.1934460000002</v>
      </c>
      <c r="X23" s="34">
        <v>3179.822369</v>
      </c>
      <c r="Y23" s="34">
        <v>3562.7845170000001</v>
      </c>
      <c r="Z23" s="34">
        <v>3314.0606730000009</v>
      </c>
      <c r="AA23" s="34">
        <v>3122.1919609999982</v>
      </c>
      <c r="AB23" s="34">
        <v>4367.4342920530435</v>
      </c>
      <c r="AC23" s="34">
        <v>4703.5268159999996</v>
      </c>
      <c r="AD23" s="34">
        <v>5085.121826999999</v>
      </c>
      <c r="AE23" s="34">
        <f t="shared" si="0"/>
        <v>46797.683621053045</v>
      </c>
    </row>
    <row r="24" spans="1:31" ht="12" customHeight="1">
      <c r="A24" s="58">
        <v>854430</v>
      </c>
      <c r="B24" s="34">
        <v>30.156901000000001</v>
      </c>
      <c r="C24" s="34">
        <v>128.78389200000001</v>
      </c>
      <c r="D24" s="34">
        <v>145.02098199999998</v>
      </c>
      <c r="E24" s="34">
        <v>160.02874199999999</v>
      </c>
      <c r="F24" s="34">
        <v>217.92721800000001</v>
      </c>
      <c r="G24" s="34">
        <v>263.297439</v>
      </c>
      <c r="H24" s="34">
        <v>274.17776199999997</v>
      </c>
      <c r="I24" s="34">
        <v>359.60827</v>
      </c>
      <c r="J24" s="34">
        <v>446.75537899999995</v>
      </c>
      <c r="K24" s="34">
        <v>666.50663499999996</v>
      </c>
      <c r="L24" s="34">
        <v>1793.6914220000001</v>
      </c>
      <c r="M24" s="34">
        <v>1537.7818150000001</v>
      </c>
      <c r="N24" s="34">
        <v>2088.1463629999998</v>
      </c>
      <c r="O24" s="34">
        <v>2176.2014340000001</v>
      </c>
      <c r="P24" s="34">
        <v>1724.109115</v>
      </c>
      <c r="Q24" s="34">
        <f>2475200233/1000000</f>
        <v>2475.200233</v>
      </c>
      <c r="R24" s="34">
        <v>2877.771479</v>
      </c>
      <c r="S24" s="34">
        <v>3275.555112</v>
      </c>
      <c r="T24" s="34">
        <v>3222.5212230000002</v>
      </c>
      <c r="U24" s="34">
        <v>3186.9379220000001</v>
      </c>
      <c r="V24" s="34">
        <v>3043.4566880000002</v>
      </c>
      <c r="W24" s="34">
        <v>2885.5882489999999</v>
      </c>
      <c r="X24" s="34">
        <v>2822.2835829999999</v>
      </c>
      <c r="Y24" s="34">
        <v>2892.7305380000003</v>
      </c>
      <c r="Z24" s="34">
        <v>2694.092653000002</v>
      </c>
      <c r="AA24" s="34">
        <v>2277.8789080000047</v>
      </c>
      <c r="AB24" s="34">
        <v>3339.2276541355591</v>
      </c>
      <c r="AC24" s="34">
        <v>2828.5905600000001</v>
      </c>
      <c r="AD24" s="34">
        <v>2799.8569159999965</v>
      </c>
      <c r="AE24" s="34">
        <f t="shared" si="0"/>
        <v>52633.885087135561</v>
      </c>
    </row>
    <row r="25" spans="1:31" ht="13.5" customHeight="1">
      <c r="A25" s="58">
        <v>848210</v>
      </c>
      <c r="B25" s="34">
        <v>270.84781400000003</v>
      </c>
      <c r="C25" s="34">
        <v>317.39596</v>
      </c>
      <c r="D25" s="34">
        <v>338.52958599999999</v>
      </c>
      <c r="E25" s="34">
        <v>350.84842600000002</v>
      </c>
      <c r="F25" s="34">
        <v>399.23064900000003</v>
      </c>
      <c r="G25" s="34">
        <v>504.91540099999997</v>
      </c>
      <c r="H25" s="34">
        <v>508.418227</v>
      </c>
      <c r="I25" s="34">
        <v>545.34217100000001</v>
      </c>
      <c r="J25" s="34">
        <v>525.55208200000004</v>
      </c>
      <c r="K25" s="34">
        <v>731.97008300000005</v>
      </c>
      <c r="L25" s="34">
        <v>836.23217099999999</v>
      </c>
      <c r="M25" s="34">
        <v>913.97816499999999</v>
      </c>
      <c r="N25" s="34">
        <v>0</v>
      </c>
      <c r="O25" s="34">
        <v>1259.9393580000001</v>
      </c>
      <c r="P25" s="34">
        <v>955.00148999999999</v>
      </c>
      <c r="Q25" s="34">
        <v>1520.4203660000001</v>
      </c>
      <c r="R25" s="34">
        <v>0</v>
      </c>
      <c r="S25" s="34">
        <v>2036.2826419999999</v>
      </c>
      <c r="T25" s="34">
        <v>2268.3508419999998</v>
      </c>
      <c r="U25" s="34">
        <v>2417.6716889999998</v>
      </c>
      <c r="V25" s="34">
        <v>2342.4216249999999</v>
      </c>
      <c r="W25" s="34">
        <v>2402.10385</v>
      </c>
      <c r="X25" s="34">
        <v>2557.9757009999998</v>
      </c>
      <c r="Y25" s="34">
        <v>2840.4228249999996</v>
      </c>
      <c r="Z25" s="34">
        <v>2648.7596979999998</v>
      </c>
      <c r="AA25" s="34">
        <v>2506.7422029999975</v>
      </c>
      <c r="AB25" s="34">
        <v>3511.1891589076595</v>
      </c>
      <c r="AC25" s="34">
        <v>3645.236922999999</v>
      </c>
      <c r="AD25" s="34">
        <v>3244.2253459999965</v>
      </c>
      <c r="AE25" s="34">
        <f t="shared" si="0"/>
        <v>42400.004451907655</v>
      </c>
    </row>
    <row r="26" spans="1:31" ht="12" customHeight="1">
      <c r="A26" s="58">
        <v>870880</v>
      </c>
      <c r="B26" s="34">
        <v>1.595299</v>
      </c>
      <c r="C26" s="34">
        <v>0.63136799999999993</v>
      </c>
      <c r="D26" s="34">
        <v>2.0838769999999998</v>
      </c>
      <c r="E26" s="34">
        <v>1.378574</v>
      </c>
      <c r="F26" s="34">
        <v>4.8296809999999999</v>
      </c>
      <c r="G26" s="34">
        <v>8.2134850000000004</v>
      </c>
      <c r="H26" s="34">
        <v>10.149734</v>
      </c>
      <c r="I26" s="34">
        <v>23.791833</v>
      </c>
      <c r="J26" s="34">
        <v>40.324128000000002</v>
      </c>
      <c r="K26" s="34">
        <v>72.966569000000007</v>
      </c>
      <c r="L26" s="34">
        <v>135.81182899999999</v>
      </c>
      <c r="M26" s="34">
        <v>175.19648699999999</v>
      </c>
      <c r="N26" s="34">
        <v>366.20514800000001</v>
      </c>
      <c r="O26" s="34">
        <v>652.99663199999998</v>
      </c>
      <c r="P26" s="34">
        <v>705.87359000000004</v>
      </c>
      <c r="Q26" s="34">
        <v>1158.732925</v>
      </c>
      <c r="R26" s="34">
        <v>1487.953096</v>
      </c>
      <c r="S26" s="34">
        <v>1694.1590450000001</v>
      </c>
      <c r="T26" s="34">
        <v>1997.8050720000001</v>
      </c>
      <c r="U26" s="34">
        <v>2258.1139760000001</v>
      </c>
      <c r="V26" s="34">
        <v>2322.375125</v>
      </c>
      <c r="W26" s="34">
        <v>2243.700331</v>
      </c>
      <c r="X26" s="34">
        <v>2487.0074260000001</v>
      </c>
      <c r="Y26" s="34">
        <v>2899.13294</v>
      </c>
      <c r="Z26" s="34">
        <v>2859.2246430000009</v>
      </c>
      <c r="AA26" s="34">
        <v>2759.1039410000021</v>
      </c>
      <c r="AB26" s="34">
        <v>3710.7523096286841</v>
      </c>
      <c r="AC26" s="34">
        <v>4321.4566849999992</v>
      </c>
      <c r="AD26" s="34">
        <v>4459.8187469999984</v>
      </c>
      <c r="AE26" s="34">
        <f t="shared" si="0"/>
        <v>38861.384495628685</v>
      </c>
    </row>
    <row r="27" spans="1:31" ht="12" customHeight="1">
      <c r="A27" s="58">
        <v>870322</v>
      </c>
      <c r="B27" s="34">
        <v>1.802327</v>
      </c>
      <c r="C27" s="34">
        <v>0.80322600000000011</v>
      </c>
      <c r="D27" s="34">
        <v>0.741371</v>
      </c>
      <c r="E27" s="34">
        <v>0.80925100000000005</v>
      </c>
      <c r="F27" s="34">
        <v>0.47973699999999997</v>
      </c>
      <c r="G27" s="34">
        <v>0.45505800000000002</v>
      </c>
      <c r="H27" s="34">
        <v>0.481823</v>
      </c>
      <c r="I27" s="34">
        <v>0.96280200000000005</v>
      </c>
      <c r="J27" s="34">
        <v>7.1640319999999988</v>
      </c>
      <c r="K27" s="34">
        <v>25.89019</v>
      </c>
      <c r="L27" s="34">
        <v>419.322518</v>
      </c>
      <c r="M27" s="34">
        <v>423.110838</v>
      </c>
      <c r="N27" s="34">
        <v>778.59247900000003</v>
      </c>
      <c r="O27" s="34">
        <v>1208.2170699999999</v>
      </c>
      <c r="P27" s="34">
        <v>630.41278899999998</v>
      </c>
      <c r="Q27" s="34">
        <f>920038930/1000000</f>
        <v>920.03893000000005</v>
      </c>
      <c r="R27" s="34">
        <v>1792.760634</v>
      </c>
      <c r="S27" s="34">
        <v>2210.2315389999999</v>
      </c>
      <c r="T27" s="34">
        <v>2084.0304529999999</v>
      </c>
      <c r="U27" s="34">
        <v>1547.642413</v>
      </c>
      <c r="V27" s="34">
        <v>1180.5732579999999</v>
      </c>
      <c r="W27" s="34">
        <v>1251.015656</v>
      </c>
      <c r="X27" s="34">
        <v>2331.2685929999998</v>
      </c>
      <c r="Y27" s="34">
        <v>2961.8418280000001</v>
      </c>
      <c r="Z27" s="34">
        <v>3292.6007940000022</v>
      </c>
      <c r="AA27" s="34">
        <v>3260.7856349999997</v>
      </c>
      <c r="AB27" s="34">
        <v>7238.9182513536334</v>
      </c>
      <c r="AC27" s="34">
        <v>12239.921409999999</v>
      </c>
      <c r="AD27" s="34">
        <v>19706.236613999998</v>
      </c>
      <c r="AE27" s="34">
        <f t="shared" si="0"/>
        <v>65517.111519353624</v>
      </c>
    </row>
    <row r="28" spans="1:31" ht="12" customHeight="1">
      <c r="A28" s="58">
        <v>851220</v>
      </c>
      <c r="B28" s="34">
        <v>11.063079</v>
      </c>
      <c r="C28" s="34">
        <v>13.098896</v>
      </c>
      <c r="D28" s="34">
        <v>21.308063000000001</v>
      </c>
      <c r="E28" s="34">
        <v>26.458358</v>
      </c>
      <c r="F28" s="34">
        <v>33.932295000000003</v>
      </c>
      <c r="G28" s="34">
        <v>43.756208000000001</v>
      </c>
      <c r="H28" s="34">
        <v>47.908841000000002</v>
      </c>
      <c r="I28" s="34">
        <v>80.654314999999997</v>
      </c>
      <c r="J28" s="34">
        <v>98.938012999999998</v>
      </c>
      <c r="K28" s="34">
        <v>139.25163499999999</v>
      </c>
      <c r="L28" s="34">
        <v>176.55206799999999</v>
      </c>
      <c r="M28" s="34">
        <v>257.18502100000001</v>
      </c>
      <c r="N28" s="34">
        <v>442.72200600000002</v>
      </c>
      <c r="O28" s="34">
        <v>703.53268600000001</v>
      </c>
      <c r="P28" s="34">
        <v>639.23066400000005</v>
      </c>
      <c r="Q28" s="34">
        <v>915.91913599999998</v>
      </c>
      <c r="R28" s="34">
        <v>1254.2996929999999</v>
      </c>
      <c r="S28" s="34">
        <v>1642.9227490000001</v>
      </c>
      <c r="T28" s="34">
        <v>1848.2914639999999</v>
      </c>
      <c r="U28" s="34">
        <v>2400.7690440000001</v>
      </c>
      <c r="V28" s="34">
        <v>2534.7508290000001</v>
      </c>
      <c r="W28" s="34">
        <v>2414.0061909999999</v>
      </c>
      <c r="X28" s="34">
        <v>2313.4844039999998</v>
      </c>
      <c r="Y28" s="34">
        <v>2513.6214319999999</v>
      </c>
      <c r="Z28" s="34">
        <v>2528.3713290000001</v>
      </c>
      <c r="AA28" s="34">
        <v>2554.134622</v>
      </c>
      <c r="AB28" s="34">
        <v>3404.6203769390968</v>
      </c>
      <c r="AC28" s="34">
        <v>3681.5537690000019</v>
      </c>
      <c r="AD28" s="34">
        <v>3780.6917630000007</v>
      </c>
      <c r="AE28" s="34">
        <f t="shared" si="0"/>
        <v>36523.0289499391</v>
      </c>
    </row>
    <row r="29" spans="1:31" ht="12" customHeight="1">
      <c r="A29" s="58">
        <v>840999</v>
      </c>
      <c r="B29" s="34">
        <v>74.938849000000005</v>
      </c>
      <c r="C29" s="34">
        <v>91.431076000000004</v>
      </c>
      <c r="D29" s="34">
        <v>94.794277000000008</v>
      </c>
      <c r="E29" s="34">
        <v>72.838765000000009</v>
      </c>
      <c r="F29" s="34">
        <v>97.730619000000004</v>
      </c>
      <c r="G29" s="34">
        <v>150.537565</v>
      </c>
      <c r="H29" s="34">
        <v>151.971068</v>
      </c>
      <c r="I29" s="34">
        <v>154.12294199999999</v>
      </c>
      <c r="J29" s="34">
        <v>136.77266</v>
      </c>
      <c r="K29" s="34">
        <v>285.37190600000002</v>
      </c>
      <c r="L29" s="34">
        <v>405.88910900000002</v>
      </c>
      <c r="M29" s="34">
        <v>592.16824099999997</v>
      </c>
      <c r="N29" s="34">
        <v>908.19213000000002</v>
      </c>
      <c r="O29" s="34">
        <v>1282.274044</v>
      </c>
      <c r="P29" s="34">
        <v>1040.4449950000001</v>
      </c>
      <c r="Q29" s="34">
        <f>1477021112/1000000</f>
        <v>1477.0211119999999</v>
      </c>
      <c r="R29" s="34">
        <v>1922.9299980000001</v>
      </c>
      <c r="S29" s="34">
        <v>1975.7402569999999</v>
      </c>
      <c r="T29" s="34">
        <v>1970.2216120000001</v>
      </c>
      <c r="U29" s="34">
        <v>2211.9464630000002</v>
      </c>
      <c r="V29" s="34">
        <v>2421.9324019999999</v>
      </c>
      <c r="W29" s="34">
        <v>2333.1460010000001</v>
      </c>
      <c r="X29" s="34">
        <v>2171.4179210000002</v>
      </c>
      <c r="Y29" s="34">
        <v>2425.2172909999999</v>
      </c>
      <c r="Z29" s="34">
        <v>2389.3243789999988</v>
      </c>
      <c r="AA29" s="34">
        <v>2082.3343020000002</v>
      </c>
      <c r="AB29" s="34">
        <v>2974.7333389449896</v>
      </c>
      <c r="AC29" s="34">
        <v>3348.8967559999992</v>
      </c>
      <c r="AD29" s="34">
        <v>3489.4920099999972</v>
      </c>
      <c r="AE29" s="34">
        <f t="shared" si="0"/>
        <v>38733.832088944982</v>
      </c>
    </row>
    <row r="30" spans="1:31" ht="14.25" customHeight="1">
      <c r="A30" s="58">
        <v>842139</v>
      </c>
      <c r="B30" s="34">
        <v>13.424683</v>
      </c>
      <c r="C30" s="34">
        <v>13.489954000000001</v>
      </c>
      <c r="D30" s="34">
        <v>13.228443</v>
      </c>
      <c r="E30" s="34">
        <v>17.44408</v>
      </c>
      <c r="F30" s="34">
        <v>20.049150000000001</v>
      </c>
      <c r="G30" s="34">
        <v>22.026230999999999</v>
      </c>
      <c r="H30" s="34">
        <v>46.813341000000001</v>
      </c>
      <c r="I30" s="34">
        <v>49.925854000000001</v>
      </c>
      <c r="J30" s="34">
        <v>90.982879999999994</v>
      </c>
      <c r="K30" s="34">
        <v>164.152996</v>
      </c>
      <c r="L30" s="34">
        <v>183.67058399999999</v>
      </c>
      <c r="M30" s="34">
        <v>246.209371</v>
      </c>
      <c r="N30" s="34">
        <v>326.11918800000001</v>
      </c>
      <c r="O30" s="34">
        <v>552.05758800000001</v>
      </c>
      <c r="P30" s="34">
        <v>653.81704200000001</v>
      </c>
      <c r="Q30" s="34">
        <v>706.7654</v>
      </c>
      <c r="R30" s="34">
        <v>836.86289699999998</v>
      </c>
      <c r="S30" s="34">
        <v>923.67468799999995</v>
      </c>
      <c r="T30" s="34">
        <v>1178.023504</v>
      </c>
      <c r="U30" s="34">
        <v>1474.3480649999999</v>
      </c>
      <c r="V30" s="34">
        <v>1331.8550210000001</v>
      </c>
      <c r="W30" s="34">
        <v>1930.982168</v>
      </c>
      <c r="X30" s="34">
        <v>2054.2796490000001</v>
      </c>
      <c r="Y30" s="34">
        <v>1885.903937</v>
      </c>
      <c r="Z30" s="34">
        <v>3160.5078590000094</v>
      </c>
      <c r="AA30" s="34">
        <v>4606.2125640000086</v>
      </c>
      <c r="AB30" s="34">
        <v>4372.6477105088406</v>
      </c>
      <c r="AC30" s="34">
        <v>3308.0137229999987</v>
      </c>
      <c r="AD30" s="34">
        <v>3569.6590270000024</v>
      </c>
      <c r="AE30" s="34">
        <f t="shared" si="0"/>
        <v>33753.147597508862</v>
      </c>
    </row>
    <row r="31" spans="1:31" ht="14.25" customHeight="1">
      <c r="A31" s="58">
        <v>870894</v>
      </c>
      <c r="B31" s="34">
        <v>2.403524</v>
      </c>
      <c r="C31" s="34">
        <v>2.8246380000000002</v>
      </c>
      <c r="D31" s="34">
        <v>3.7866949999999999</v>
      </c>
      <c r="E31" s="34">
        <v>2.791728</v>
      </c>
      <c r="F31" s="34">
        <v>5.463614999999999</v>
      </c>
      <c r="G31" s="34">
        <v>10.040333</v>
      </c>
      <c r="H31" s="34">
        <v>7.0125479999999998</v>
      </c>
      <c r="I31" s="34">
        <v>10.19012</v>
      </c>
      <c r="J31" s="34">
        <v>20.420766</v>
      </c>
      <c r="K31" s="34">
        <v>46.830961000000002</v>
      </c>
      <c r="L31" s="34">
        <v>103.20194100000001</v>
      </c>
      <c r="M31" s="34">
        <v>144.55042599999999</v>
      </c>
      <c r="N31" s="34">
        <v>245.30767299999999</v>
      </c>
      <c r="O31" s="34">
        <v>431.670164</v>
      </c>
      <c r="P31" s="34">
        <v>477.95500500000003</v>
      </c>
      <c r="Q31" s="34">
        <v>699.27479100000005</v>
      </c>
      <c r="R31" s="34">
        <v>961.88096499999995</v>
      </c>
      <c r="S31" s="34">
        <v>1163.6959220000001</v>
      </c>
      <c r="T31" s="34">
        <v>1254.5750089999999</v>
      </c>
      <c r="U31" s="34">
        <v>1482.8232849999999</v>
      </c>
      <c r="V31" s="34">
        <v>1740.329884</v>
      </c>
      <c r="W31" s="34">
        <v>1819.542803</v>
      </c>
      <c r="X31" s="34">
        <v>1974.675657</v>
      </c>
      <c r="Y31" s="34">
        <v>2172.8695299999999</v>
      </c>
      <c r="Z31" s="34">
        <v>2056.2799000000005</v>
      </c>
      <c r="AA31" s="34">
        <v>1877.3556100000021</v>
      </c>
      <c r="AB31" s="34">
        <v>2389.26433421611</v>
      </c>
      <c r="AC31" s="34">
        <v>2835.5412349999997</v>
      </c>
      <c r="AD31" s="34">
        <v>3406.791004000002</v>
      </c>
      <c r="AE31" s="34">
        <f t="shared" si="0"/>
        <v>27349.350066216117</v>
      </c>
    </row>
    <row r="32" spans="1:31" ht="14.25" customHeight="1">
      <c r="A32" s="58">
        <v>841459</v>
      </c>
      <c r="B32" s="34">
        <v>39.092201000000003</v>
      </c>
      <c r="C32" s="34">
        <v>15.534789999999999</v>
      </c>
      <c r="D32" s="34">
        <v>16.166010999999997</v>
      </c>
      <c r="E32" s="34">
        <v>14.044554999999999</v>
      </c>
      <c r="F32" s="34">
        <v>16.866669999999999</v>
      </c>
      <c r="G32" s="34">
        <v>22.553674999999998</v>
      </c>
      <c r="H32" s="34">
        <v>38.607078999999999</v>
      </c>
      <c r="I32" s="34">
        <v>49.058996</v>
      </c>
      <c r="J32" s="34">
        <v>90.290190999999993</v>
      </c>
      <c r="K32" s="34">
        <v>142.269217</v>
      </c>
      <c r="L32" s="34">
        <v>196.51979900000001</v>
      </c>
      <c r="M32" s="34">
        <v>211.29633200000001</v>
      </c>
      <c r="N32" s="34">
        <v>839.67925000000002</v>
      </c>
      <c r="O32" s="34">
        <v>997.48981400000002</v>
      </c>
      <c r="P32" s="34">
        <v>872.09243600000002</v>
      </c>
      <c r="Q32" s="34">
        <f>1181224484/1000000</f>
        <v>1181.2244840000001</v>
      </c>
      <c r="R32" s="34">
        <v>1307.322238</v>
      </c>
      <c r="S32" s="34">
        <v>1383.819823</v>
      </c>
      <c r="T32" s="34">
        <v>1527.113597</v>
      </c>
      <c r="U32" s="34">
        <v>1742.0504390000001</v>
      </c>
      <c r="V32" s="34">
        <v>1773.38093</v>
      </c>
      <c r="W32" s="34">
        <v>1777.0009379999999</v>
      </c>
      <c r="X32" s="34">
        <v>1851.4984239999999</v>
      </c>
      <c r="Y32" s="34">
        <v>2056.6095330000003</v>
      </c>
      <c r="Z32" s="34">
        <v>2185.9328699999992</v>
      </c>
      <c r="AA32" s="34">
        <v>2468.8830199999993</v>
      </c>
      <c r="AB32" s="34">
        <v>3510.1952357996079</v>
      </c>
      <c r="AC32" s="34">
        <v>3723.4262370000006</v>
      </c>
      <c r="AD32" s="34">
        <v>3475.9920420000021</v>
      </c>
      <c r="AE32" s="34">
        <f t="shared" si="0"/>
        <v>33526.010826799611</v>
      </c>
    </row>
    <row r="33" spans="1:33" ht="14.25" customHeight="1">
      <c r="A33" s="58">
        <v>870210</v>
      </c>
      <c r="B33" s="34">
        <v>2.4486409999999998</v>
      </c>
      <c r="C33" s="34">
        <v>8.835521</v>
      </c>
      <c r="D33" s="34">
        <v>44.761941</v>
      </c>
      <c r="E33" s="34">
        <v>25.548770000000001</v>
      </c>
      <c r="F33" s="34">
        <v>23.562763</v>
      </c>
      <c r="G33" s="34">
        <v>28.175637999999999</v>
      </c>
      <c r="H33" s="34">
        <v>52.239556999999998</v>
      </c>
      <c r="I33" s="34">
        <v>33.998023000000003</v>
      </c>
      <c r="J33" s="34">
        <v>28.548776</v>
      </c>
      <c r="K33" s="34">
        <v>67.385118000000006</v>
      </c>
      <c r="L33" s="34">
        <v>368.73430000000002</v>
      </c>
      <c r="M33" s="34">
        <v>398.76793199999997</v>
      </c>
      <c r="N33" s="34">
        <v>673.59158200000002</v>
      </c>
      <c r="O33" s="34">
        <v>930.15961300000004</v>
      </c>
      <c r="P33" s="34">
        <v>1528.4070180000001</v>
      </c>
      <c r="Q33" s="34">
        <f>808554625/1000000</f>
        <v>808.55462499999999</v>
      </c>
      <c r="R33" s="34">
        <v>1289.671799</v>
      </c>
      <c r="S33" s="34">
        <v>1473.737678</v>
      </c>
      <c r="T33" s="34">
        <v>1698.2982420000001</v>
      </c>
      <c r="U33" s="34">
        <v>2102.2301440000001</v>
      </c>
      <c r="V33" s="34">
        <v>2075.5404269999999</v>
      </c>
      <c r="W33" s="34">
        <v>1891.8549800000001</v>
      </c>
      <c r="X33" s="34">
        <v>1693.257501</v>
      </c>
      <c r="Y33" s="34">
        <v>1902.2633839999999</v>
      </c>
      <c r="Z33" s="34">
        <v>1788.5400289999993</v>
      </c>
      <c r="AA33" s="34">
        <v>1045.843859000001</v>
      </c>
      <c r="AB33" s="34">
        <v>1074.932285854617</v>
      </c>
      <c r="AC33" s="34">
        <v>1060.4134129999998</v>
      </c>
      <c r="AD33" s="34">
        <v>1959.0817719999998</v>
      </c>
      <c r="AE33" s="34">
        <f t="shared" si="0"/>
        <v>26079.385331854617</v>
      </c>
    </row>
    <row r="34" spans="1:33">
      <c r="A34" s="58" t="s">
        <v>105</v>
      </c>
      <c r="B34" s="34">
        <f>SUM(B9:B33)</f>
        <v>1224.5422560000002</v>
      </c>
      <c r="C34" s="34">
        <f t="shared" ref="C34:I34" si="1">SUM(C9:C33)</f>
        <v>1474.1478159999999</v>
      </c>
      <c r="D34" s="34">
        <f t="shared" si="1"/>
        <v>1708.823494</v>
      </c>
      <c r="E34" s="34">
        <f t="shared" si="1"/>
        <v>1834.3555019999999</v>
      </c>
      <c r="F34" s="34">
        <f t="shared" si="1"/>
        <v>2432.4363160000003</v>
      </c>
      <c r="G34" s="34">
        <f t="shared" si="1"/>
        <v>3341.1462830000005</v>
      </c>
      <c r="H34" s="34">
        <f t="shared" si="1"/>
        <v>3726.4227370000003</v>
      </c>
      <c r="I34" s="34">
        <f t="shared" si="1"/>
        <v>4879.727828</v>
      </c>
      <c r="J34" s="34">
        <f t="shared" ref="J34:Y34" si="2">SUM(J9:J33)</f>
        <v>6097.0051119999998</v>
      </c>
      <c r="K34" s="34">
        <f t="shared" si="2"/>
        <v>10712.249356</v>
      </c>
      <c r="L34" s="34">
        <f t="shared" si="2"/>
        <v>21558.656166000001</v>
      </c>
      <c r="M34" s="34">
        <f t="shared" si="2"/>
        <v>21598.461464000004</v>
      </c>
      <c r="N34" s="34">
        <f t="shared" si="2"/>
        <v>68260.882964999997</v>
      </c>
      <c r="O34" s="34">
        <f t="shared" si="2"/>
        <v>79135.150016</v>
      </c>
      <c r="P34" s="34">
        <f t="shared" si="2"/>
        <v>73382.501035999972</v>
      </c>
      <c r="Q34" s="34">
        <f t="shared" si="2"/>
        <v>91600.535763000007</v>
      </c>
      <c r="R34" s="34">
        <f t="shared" si="2"/>
        <v>119330.996086</v>
      </c>
      <c r="S34" s="34">
        <f t="shared" si="2"/>
        <v>151882.96105399998</v>
      </c>
      <c r="T34" s="34">
        <f t="shared" si="2"/>
        <v>171058.667594</v>
      </c>
      <c r="U34" s="34">
        <f t="shared" si="2"/>
        <v>196443.50363799997</v>
      </c>
      <c r="V34" s="34">
        <f t="shared" si="2"/>
        <v>204474.09908199997</v>
      </c>
      <c r="W34" s="34">
        <f t="shared" si="2"/>
        <v>196741.55109699993</v>
      </c>
      <c r="X34" s="34">
        <f t="shared" si="2"/>
        <v>216088.75967099995</v>
      </c>
      <c r="Y34" s="34">
        <f t="shared" si="2"/>
        <v>239372.34602500001</v>
      </c>
      <c r="Z34" s="34">
        <f>SUM(Z9:Z33)</f>
        <v>225352.57634</v>
      </c>
      <c r="AA34" s="34">
        <f>SUM(AA9:AA33)</f>
        <v>226527.96576300025</v>
      </c>
      <c r="AB34" s="34">
        <f>SUM(AB9:AB33)</f>
        <v>295894.94325429865</v>
      </c>
      <c r="AC34" s="34">
        <f>SUM(AC9:AC33)</f>
        <v>167493.56706700003</v>
      </c>
      <c r="AD34" s="34">
        <f>SUM(AD9:AD33)</f>
        <v>202242.55237100003</v>
      </c>
      <c r="AE34" s="34">
        <f>SUM(B34:AD34)</f>
        <v>3005871.5331522985</v>
      </c>
    </row>
    <row r="35" spans="1:33">
      <c r="A35" s="58" t="s">
        <v>106</v>
      </c>
      <c r="B35" s="34">
        <f>B36-B34</f>
        <v>1785.3010039999999</v>
      </c>
      <c r="C35" s="34">
        <f t="shared" ref="C35:I35" si="3">C36-C34</f>
        <v>2024.7457450000009</v>
      </c>
      <c r="D35" s="34">
        <f t="shared" si="3"/>
        <v>2378.1290349999999</v>
      </c>
      <c r="E35" s="34">
        <f t="shared" si="3"/>
        <v>2621.6106849999992</v>
      </c>
      <c r="F35" s="34">
        <f t="shared" si="3"/>
        <v>3019.6331119999977</v>
      </c>
      <c r="G35" s="34">
        <f t="shared" si="3"/>
        <v>5982.5808390000002</v>
      </c>
      <c r="H35" s="34">
        <f t="shared" si="3"/>
        <v>7825.2361259999998</v>
      </c>
      <c r="I35" s="34">
        <f t="shared" si="3"/>
        <v>10215.048054999999</v>
      </c>
      <c r="J35" s="34">
        <f t="shared" ref="J35:Y35" si="4">J36-J34</f>
        <v>11965.598994000004</v>
      </c>
      <c r="K35" s="34">
        <f t="shared" si="4"/>
        <v>24192.861831999995</v>
      </c>
      <c r="L35" s="34">
        <f t="shared" si="4"/>
        <v>37760.797578999998</v>
      </c>
      <c r="M35" s="34">
        <f t="shared" si="4"/>
        <v>49919.169882000002</v>
      </c>
      <c r="N35" s="34">
        <f t="shared" si="4"/>
        <v>19615.639201999991</v>
      </c>
      <c r="O35" s="34">
        <f t="shared" si="4"/>
        <v>23842.239121000006</v>
      </c>
      <c r="P35" s="34">
        <f t="shared" si="4"/>
        <v>16750.138132000022</v>
      </c>
      <c r="Q35" s="34">
        <f t="shared" si="4"/>
        <v>24284.862432999988</v>
      </c>
      <c r="R35" s="34">
        <f t="shared" si="4"/>
        <v>32709.583095000009</v>
      </c>
      <c r="S35" s="34">
        <f t="shared" si="4"/>
        <v>28642.540267999924</v>
      </c>
      <c r="T35" s="34">
        <f t="shared" si="4"/>
        <v>33081.413314000092</v>
      </c>
      <c r="U35" s="34">
        <f t="shared" si="4"/>
        <v>35647.478845000034</v>
      </c>
      <c r="V35" s="34">
        <f t="shared" si="4"/>
        <v>39451.098511999968</v>
      </c>
      <c r="W35" s="34">
        <f t="shared" si="4"/>
        <v>36903.111524000124</v>
      </c>
      <c r="X35" s="34">
        <f t="shared" si="4"/>
        <v>31745.548334000167</v>
      </c>
      <c r="Y35" s="34">
        <f t="shared" si="4"/>
        <v>42891.899902000005</v>
      </c>
      <c r="Z35" s="34">
        <f>Z36-Z34</f>
        <v>39506.975408999977</v>
      </c>
      <c r="AA35" s="34">
        <f>AA36-AA34</f>
        <v>38756.239455999748</v>
      </c>
      <c r="AB35" s="34">
        <f>AB36-AB34</f>
        <v>39488.733104624844</v>
      </c>
      <c r="AC35" s="34">
        <f>AC36-AC34</f>
        <v>68438.04929200004</v>
      </c>
      <c r="AD35" s="34">
        <f>AD36-AD34</f>
        <v>72847.8937990001</v>
      </c>
      <c r="AE35" s="34">
        <f>SUM(B35:AD35)</f>
        <v>784294.1566306249</v>
      </c>
    </row>
    <row r="36" spans="1:33">
      <c r="A36" s="58" t="s">
        <v>94</v>
      </c>
      <c r="B36" s="34">
        <v>3009.8432600000001</v>
      </c>
      <c r="C36" s="34">
        <v>3498.8935610000008</v>
      </c>
      <c r="D36" s="34">
        <v>4086.9525289999997</v>
      </c>
      <c r="E36" s="34">
        <v>4455.9661869999991</v>
      </c>
      <c r="F36" s="34">
        <v>5452.069427999998</v>
      </c>
      <c r="G36" s="34">
        <v>9323.7271220000002</v>
      </c>
      <c r="H36" s="34">
        <v>11551.658863000001</v>
      </c>
      <c r="I36" s="34">
        <v>15094.775882999998</v>
      </c>
      <c r="J36" s="34">
        <v>18062.604106000003</v>
      </c>
      <c r="K36" s="34">
        <v>34905.111187999995</v>
      </c>
      <c r="L36" s="34">
        <v>59319.453744999999</v>
      </c>
      <c r="M36" s="34">
        <v>71517.631346000009</v>
      </c>
      <c r="N36" s="34">
        <v>87876.522166999988</v>
      </c>
      <c r="O36" s="34">
        <v>102977.38913700001</v>
      </c>
      <c r="P36" s="34">
        <v>90132.639167999994</v>
      </c>
      <c r="Q36" s="34">
        <v>115885.39819599999</v>
      </c>
      <c r="R36" s="34">
        <v>152040.57918100001</v>
      </c>
      <c r="S36" s="34">
        <v>180525.50132199991</v>
      </c>
      <c r="T36" s="34">
        <v>204140.08090800009</v>
      </c>
      <c r="U36" s="34">
        <v>232090.982483</v>
      </c>
      <c r="V36" s="34">
        <v>243925.19759399994</v>
      </c>
      <c r="W36" s="34">
        <v>233644.66262100005</v>
      </c>
      <c r="X36" s="34">
        <v>247834.30800500012</v>
      </c>
      <c r="Y36" s="34">
        <v>282264.24592700001</v>
      </c>
      <c r="Z36" s="34">
        <v>264859.55174899998</v>
      </c>
      <c r="AA36" s="34">
        <v>265284.205219</v>
      </c>
      <c r="AB36" s="34">
        <v>335383.67635892349</v>
      </c>
      <c r="AC36" s="34">
        <v>235931.61635900007</v>
      </c>
      <c r="AD36" s="34">
        <v>275090.44617000013</v>
      </c>
      <c r="AE36" s="34">
        <f>SUM(B36:AD36)</f>
        <v>3790165.689782924</v>
      </c>
    </row>
    <row r="37" spans="1:33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G37" s="15"/>
    </row>
    <row r="38" spans="1:33" ht="12.75" customHeight="1">
      <c r="A38" s="57"/>
      <c r="B38" s="114" t="s">
        <v>95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</row>
    <row r="39" spans="1:33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3">
      <c r="A40" s="58">
        <v>851712</v>
      </c>
      <c r="B40" s="59">
        <f t="shared" ref="B40:B67" si="5">B9/B$36*100</f>
        <v>0</v>
      </c>
      <c r="C40" s="59">
        <f t="shared" ref="C40:AE49" si="6">C9/C$36*100</f>
        <v>0</v>
      </c>
      <c r="D40" s="59">
        <f t="shared" si="6"/>
        <v>0</v>
      </c>
      <c r="E40" s="59">
        <f t="shared" si="6"/>
        <v>0</v>
      </c>
      <c r="F40" s="59">
        <f t="shared" si="6"/>
        <v>0</v>
      </c>
      <c r="G40" s="59">
        <f t="shared" si="6"/>
        <v>0</v>
      </c>
      <c r="H40" s="59">
        <f t="shared" si="6"/>
        <v>0</v>
      </c>
      <c r="I40" s="59">
        <f t="shared" si="6"/>
        <v>0</v>
      </c>
      <c r="J40" s="59">
        <f t="shared" si="6"/>
        <v>0</v>
      </c>
      <c r="K40" s="59">
        <f t="shared" si="6"/>
        <v>0</v>
      </c>
      <c r="L40" s="59">
        <f t="shared" si="6"/>
        <v>0</v>
      </c>
      <c r="M40" s="59">
        <f t="shared" si="6"/>
        <v>0</v>
      </c>
      <c r="N40" s="59">
        <f t="shared" si="6"/>
        <v>41.07908327482275</v>
      </c>
      <c r="O40" s="59">
        <f t="shared" si="6"/>
        <v>37.800415127260052</v>
      </c>
      <c r="P40" s="59">
        <f t="shared" si="6"/>
        <v>44.152604594017966</v>
      </c>
      <c r="Q40" s="59">
        <f t="shared" si="6"/>
        <v>40.6156748121047</v>
      </c>
      <c r="R40" s="59">
        <f t="shared" si="6"/>
        <v>41.56235076608867</v>
      </c>
      <c r="S40" s="59">
        <f t="shared" si="6"/>
        <v>45.128297390343164</v>
      </c>
      <c r="T40" s="59">
        <f t="shared" si="6"/>
        <v>46.851340524893388</v>
      </c>
      <c r="U40" s="59">
        <f t="shared" si="6"/>
        <v>49.946732801861849</v>
      </c>
      <c r="V40" s="59">
        <f t="shared" si="6"/>
        <v>51.285834976434252</v>
      </c>
      <c r="W40" s="59">
        <f t="shared" si="6"/>
        <v>49.721176289587767</v>
      </c>
      <c r="X40" s="59">
        <f t="shared" si="6"/>
        <v>51.610774214690004</v>
      </c>
      <c r="Y40" s="59">
        <f t="shared" si="6"/>
        <v>50.133738246677403</v>
      </c>
      <c r="Z40" s="59">
        <f t="shared" si="6"/>
        <v>47.308567076238397</v>
      </c>
      <c r="AA40" s="59">
        <f t="shared" si="6"/>
        <v>47.52890399671999</v>
      </c>
      <c r="AB40" s="59">
        <f t="shared" si="6"/>
        <v>45.598705295434641</v>
      </c>
      <c r="AC40" s="59">
        <f t="shared" si="6"/>
        <v>0</v>
      </c>
      <c r="AD40" s="59">
        <f t="shared" ref="AD40:AD66" si="7">AD9/AD$36*100</f>
        <v>0</v>
      </c>
      <c r="AE40" s="59">
        <f>AE9/AE$36*100</f>
        <v>37.811528135646746</v>
      </c>
    </row>
    <row r="41" spans="1:33">
      <c r="A41" s="58">
        <v>850760</v>
      </c>
      <c r="B41" s="59">
        <f t="shared" si="5"/>
        <v>0</v>
      </c>
      <c r="C41" s="59">
        <f t="shared" ref="C41:Q41" si="8">C10/C$36*100</f>
        <v>0</v>
      </c>
      <c r="D41" s="59">
        <f t="shared" si="8"/>
        <v>0</v>
      </c>
      <c r="E41" s="59">
        <f t="shared" si="8"/>
        <v>0</v>
      </c>
      <c r="F41" s="59">
        <f t="shared" si="8"/>
        <v>0</v>
      </c>
      <c r="G41" s="59">
        <f t="shared" si="8"/>
        <v>0</v>
      </c>
      <c r="H41" s="59">
        <f t="shared" si="8"/>
        <v>0</v>
      </c>
      <c r="I41" s="59">
        <f t="shared" si="8"/>
        <v>0</v>
      </c>
      <c r="J41" s="59">
        <f t="shared" si="8"/>
        <v>0</v>
      </c>
      <c r="K41" s="59">
        <f t="shared" si="8"/>
        <v>0</v>
      </c>
      <c r="L41" s="59">
        <f t="shared" si="8"/>
        <v>0</v>
      </c>
      <c r="M41" s="59">
        <f t="shared" si="8"/>
        <v>0</v>
      </c>
      <c r="N41" s="59">
        <f t="shared" si="8"/>
        <v>0</v>
      </c>
      <c r="O41" s="59">
        <f t="shared" si="8"/>
        <v>0</v>
      </c>
      <c r="P41" s="59">
        <f t="shared" si="8"/>
        <v>0</v>
      </c>
      <c r="Q41" s="59">
        <f t="shared" si="8"/>
        <v>0</v>
      </c>
      <c r="R41" s="59">
        <f t="shared" si="6"/>
        <v>0</v>
      </c>
      <c r="S41" s="59">
        <f t="shared" si="6"/>
        <v>2.4747947194624671</v>
      </c>
      <c r="T41" s="59">
        <f t="shared" si="6"/>
        <v>2.3563836830102316</v>
      </c>
      <c r="U41" s="59">
        <f t="shared" si="6"/>
        <v>2.3586510826205713</v>
      </c>
      <c r="V41" s="59">
        <f t="shared" si="6"/>
        <v>2.6621212375968692</v>
      </c>
      <c r="W41" s="59">
        <f t="shared" si="6"/>
        <v>2.928083304473954</v>
      </c>
      <c r="X41" s="59">
        <f t="shared" si="6"/>
        <v>3.24739385631695</v>
      </c>
      <c r="Y41" s="59">
        <f t="shared" si="6"/>
        <v>3.8347617210432583</v>
      </c>
      <c r="Z41" s="59">
        <f t="shared" si="6"/>
        <v>4.9201311543974562</v>
      </c>
      <c r="AA41" s="59">
        <f t="shared" si="6"/>
        <v>6.0090281224395667</v>
      </c>
      <c r="AB41" s="59">
        <f t="shared" si="6"/>
        <v>8.8113076908637851</v>
      </c>
      <c r="AC41" s="59">
        <f t="shared" si="6"/>
        <v>21.581986753110975</v>
      </c>
      <c r="AD41" s="59">
        <f>AD10/AD$36*100</f>
        <v>23.63095804091552</v>
      </c>
      <c r="AE41" s="59">
        <f t="shared" si="6"/>
        <v>5.8416642305839774</v>
      </c>
    </row>
    <row r="42" spans="1:33">
      <c r="A42" s="58">
        <v>401120</v>
      </c>
      <c r="B42" s="59">
        <f t="shared" si="5"/>
        <v>7.6970753619907768</v>
      </c>
      <c r="C42" s="59">
        <f t="shared" si="6"/>
        <v>7.0955076132423089</v>
      </c>
      <c r="D42" s="59">
        <f t="shared" si="6"/>
        <v>5.8621606514872244</v>
      </c>
      <c r="E42" s="59">
        <f t="shared" si="6"/>
        <v>6.4571439038166121</v>
      </c>
      <c r="F42" s="59">
        <f t="shared" si="6"/>
        <v>7.204281478566676</v>
      </c>
      <c r="G42" s="59">
        <f t="shared" si="6"/>
        <v>6.0712951654742779</v>
      </c>
      <c r="H42" s="59">
        <f t="shared" si="6"/>
        <v>4.8883296996302583</v>
      </c>
      <c r="I42" s="59">
        <f t="shared" si="6"/>
        <v>4.8623744843181393</v>
      </c>
      <c r="J42" s="59">
        <f t="shared" si="6"/>
        <v>4.8580668980532868</v>
      </c>
      <c r="K42" s="59">
        <f t="shared" si="6"/>
        <v>4.0350112664422673</v>
      </c>
      <c r="L42" s="59">
        <f t="shared" si="6"/>
        <v>3.4850421851267508</v>
      </c>
      <c r="M42" s="59">
        <f t="shared" si="6"/>
        <v>3.7527923485263912</v>
      </c>
      <c r="N42" s="59">
        <f t="shared" si="6"/>
        <v>3.9213878371873694</v>
      </c>
      <c r="O42" s="59">
        <f t="shared" si="6"/>
        <v>3.6511705623046007</v>
      </c>
      <c r="P42" s="59">
        <f t="shared" si="6"/>
        <v>3.9019351207998576</v>
      </c>
      <c r="Q42" s="59">
        <f t="shared" si="6"/>
        <v>4.3566188524123</v>
      </c>
      <c r="R42" s="59">
        <f t="shared" si="6"/>
        <v>4.8688896253067471</v>
      </c>
      <c r="S42" s="59">
        <f t="shared" si="6"/>
        <v>4.4623737865328845</v>
      </c>
      <c r="T42" s="59">
        <f t="shared" si="6"/>
        <v>3.9839948817622304</v>
      </c>
      <c r="U42" s="59">
        <f t="shared" si="6"/>
        <v>3.6700436457603036</v>
      </c>
      <c r="V42" s="59">
        <f t="shared" si="6"/>
        <v>2.9704673139427356</v>
      </c>
      <c r="W42" s="59">
        <f t="shared" si="6"/>
        <v>2.8572125128442734</v>
      </c>
      <c r="X42" s="59">
        <f t="shared" si="6"/>
        <v>2.9827414894675757</v>
      </c>
      <c r="Y42" s="59">
        <f t="shared" si="6"/>
        <v>2.7664218552921107</v>
      </c>
      <c r="Z42" s="59">
        <f t="shared" si="6"/>
        <v>2.775034237377755</v>
      </c>
      <c r="AA42" s="59">
        <f t="shared" si="6"/>
        <v>2.4877200976032077</v>
      </c>
      <c r="AB42" s="59">
        <f t="shared" si="6"/>
        <v>2.3163160507315705</v>
      </c>
      <c r="AC42" s="59">
        <f t="shared" si="6"/>
        <v>3.8948794527043704</v>
      </c>
      <c r="AD42" s="59">
        <f t="shared" si="7"/>
        <v>3.6664002234258293</v>
      </c>
      <c r="AE42" s="59">
        <f t="shared" si="6"/>
        <v>3.3850243262685291</v>
      </c>
    </row>
    <row r="43" spans="1:33">
      <c r="A43" s="58">
        <v>870870</v>
      </c>
      <c r="B43" s="59">
        <f t="shared" si="5"/>
        <v>2.2687857174330071</v>
      </c>
      <c r="C43" s="59">
        <f t="shared" si="6"/>
        <v>2.446654249623228</v>
      </c>
      <c r="D43" s="59">
        <f t="shared" si="6"/>
        <v>2.3673362808467311</v>
      </c>
      <c r="E43" s="59">
        <f t="shared" si="6"/>
        <v>1.9844502020230432</v>
      </c>
      <c r="F43" s="59">
        <f t="shared" si="6"/>
        <v>2.4053579972129446</v>
      </c>
      <c r="G43" s="59">
        <f t="shared" si="6"/>
        <v>2.3596421594201176</v>
      </c>
      <c r="H43" s="59">
        <f t="shared" si="6"/>
        <v>2.561734167443618</v>
      </c>
      <c r="I43" s="59">
        <f t="shared" si="6"/>
        <v>2.7073240448720082</v>
      </c>
      <c r="J43" s="59">
        <f t="shared" si="6"/>
        <v>2.9020806962484165</v>
      </c>
      <c r="K43" s="59">
        <f t="shared" si="6"/>
        <v>2.7892893586733933</v>
      </c>
      <c r="L43" s="59">
        <f t="shared" si="6"/>
        <v>5.2926701474634426</v>
      </c>
      <c r="M43" s="59">
        <f t="shared" si="6"/>
        <v>3.1608164734421567</v>
      </c>
      <c r="N43" s="59">
        <f t="shared" si="6"/>
        <v>3.4643692148108731</v>
      </c>
      <c r="O43" s="59">
        <f t="shared" si="6"/>
        <v>3.1795010666313197</v>
      </c>
      <c r="P43" s="59">
        <f t="shared" si="6"/>
        <v>2.6183646654361774</v>
      </c>
      <c r="Q43" s="59">
        <f t="shared" si="6"/>
        <v>2.9839826102606941</v>
      </c>
      <c r="R43" s="59">
        <f t="shared" si="6"/>
        <v>2.8823737903437627</v>
      </c>
      <c r="S43" s="59">
        <f t="shared" si="6"/>
        <v>2.6483659139504421</v>
      </c>
      <c r="T43" s="59">
        <f t="shared" si="6"/>
        <v>2.4746625045557256</v>
      </c>
      <c r="U43" s="59">
        <f t="shared" si="6"/>
        <v>2.4048288431063112</v>
      </c>
      <c r="V43" s="59">
        <f t="shared" si="6"/>
        <v>2.1915833180538522</v>
      </c>
      <c r="W43" s="59">
        <f t="shared" si="6"/>
        <v>2.243817611405944</v>
      </c>
      <c r="X43" s="59">
        <f t="shared" si="6"/>
        <v>2.3965689362427449</v>
      </c>
      <c r="Y43" s="59">
        <f t="shared" si="6"/>
        <v>2.3452283055757674</v>
      </c>
      <c r="Z43" s="59">
        <f t="shared" si="6"/>
        <v>2.1203856073584877</v>
      </c>
      <c r="AA43" s="59">
        <f t="shared" si="6"/>
        <v>1.8339691369803228</v>
      </c>
      <c r="AB43" s="59">
        <f t="shared" si="6"/>
        <v>1.9179054382082332</v>
      </c>
      <c r="AC43" s="59">
        <f t="shared" si="6"/>
        <v>2.8599111683840279</v>
      </c>
      <c r="AD43" s="59">
        <f t="shared" si="7"/>
        <v>2.4411737083191931</v>
      </c>
      <c r="AE43" s="59">
        <f t="shared" si="6"/>
        <v>2.4735044330771694</v>
      </c>
    </row>
    <row r="44" spans="1:33">
      <c r="A44" s="58">
        <v>401110</v>
      </c>
      <c r="B44" s="59">
        <f t="shared" si="5"/>
        <v>2.4626554806046608</v>
      </c>
      <c r="C44" s="59">
        <f t="shared" si="6"/>
        <v>2.3636014516647363</v>
      </c>
      <c r="D44" s="59">
        <f t="shared" si="6"/>
        <v>1.9369603008178229</v>
      </c>
      <c r="E44" s="59">
        <f t="shared" si="6"/>
        <v>2.6487933491134461</v>
      </c>
      <c r="F44" s="59">
        <f t="shared" si="6"/>
        <v>2.6557190606634378</v>
      </c>
      <c r="G44" s="59">
        <f t="shared" si="6"/>
        <v>1.8314930474216853</v>
      </c>
      <c r="H44" s="59">
        <f t="shared" si="6"/>
        <v>1.5108002415046733</v>
      </c>
      <c r="I44" s="59">
        <f t="shared" si="6"/>
        <v>1.4351619770915416</v>
      </c>
      <c r="J44" s="59">
        <f t="shared" si="6"/>
        <v>1.8180295547247154</v>
      </c>
      <c r="K44" s="59">
        <f t="shared" si="6"/>
        <v>2.0439904607588786</v>
      </c>
      <c r="L44" s="59">
        <f t="shared" si="6"/>
        <v>2.0492110433543242</v>
      </c>
      <c r="M44" s="59">
        <f t="shared" si="6"/>
        <v>2.3362406270372791</v>
      </c>
      <c r="N44" s="59">
        <f t="shared" si="6"/>
        <v>2.8612380576711178</v>
      </c>
      <c r="O44" s="59">
        <f t="shared" si="6"/>
        <v>3.0495566039474036</v>
      </c>
      <c r="P44" s="59">
        <f t="shared" si="6"/>
        <v>3.5496186548322863</v>
      </c>
      <c r="Q44" s="59">
        <f t="shared" si="6"/>
        <v>3.4946511027648923</v>
      </c>
      <c r="R44" s="59">
        <f t="shared" si="6"/>
        <v>3.6588522642876002</v>
      </c>
      <c r="S44" s="59">
        <f t="shared" si="6"/>
        <v>3.2559881218752142</v>
      </c>
      <c r="T44" s="59">
        <f t="shared" si="6"/>
        <v>3.0295982702129072</v>
      </c>
      <c r="U44" s="59">
        <f t="shared" si="6"/>
        <v>2.6101323326698926</v>
      </c>
      <c r="V44" s="59">
        <f t="shared" si="6"/>
        <v>2.011360901781917</v>
      </c>
      <c r="W44" s="59">
        <f t="shared" si="6"/>
        <v>1.9806360740654321</v>
      </c>
      <c r="X44" s="59">
        <f t="shared" si="6"/>
        <v>2.0310880364063406</v>
      </c>
      <c r="Y44" s="59">
        <f t="shared" si="6"/>
        <v>1.9235596163334829</v>
      </c>
      <c r="Z44" s="59">
        <f t="shared" si="6"/>
        <v>2.1029449922494732</v>
      </c>
      <c r="AA44" s="59">
        <f t="shared" si="6"/>
        <v>1.8346969926015821</v>
      </c>
      <c r="AB44" s="59">
        <f t="shared" si="6"/>
        <v>1.7879154835579132</v>
      </c>
      <c r="AC44" s="59">
        <f t="shared" si="6"/>
        <v>2.8568460030994394</v>
      </c>
      <c r="AD44" s="59">
        <f t="shared" si="7"/>
        <v>2.8585448798685187</v>
      </c>
      <c r="AE44" s="59">
        <f t="shared" si="6"/>
        <v>2.4434411523642665</v>
      </c>
    </row>
    <row r="45" spans="1:33">
      <c r="A45" s="58">
        <v>870830</v>
      </c>
      <c r="B45" s="59">
        <f t="shared" si="5"/>
        <v>0</v>
      </c>
      <c r="C45" s="59">
        <f t="shared" si="6"/>
        <v>0</v>
      </c>
      <c r="D45" s="59">
        <f t="shared" si="6"/>
        <v>0</v>
      </c>
      <c r="E45" s="59">
        <f t="shared" si="6"/>
        <v>0</v>
      </c>
      <c r="F45" s="59">
        <f t="shared" si="6"/>
        <v>0</v>
      </c>
      <c r="G45" s="59">
        <f t="shared" si="6"/>
        <v>0</v>
      </c>
      <c r="H45" s="59">
        <f t="shared" si="6"/>
        <v>0</v>
      </c>
      <c r="I45" s="59">
        <f t="shared" si="6"/>
        <v>0</v>
      </c>
      <c r="J45" s="59">
        <f t="shared" si="6"/>
        <v>0</v>
      </c>
      <c r="K45" s="59">
        <f t="shared" si="6"/>
        <v>0</v>
      </c>
      <c r="L45" s="59">
        <f t="shared" si="6"/>
        <v>0</v>
      </c>
      <c r="M45" s="59">
        <f t="shared" si="6"/>
        <v>0</v>
      </c>
      <c r="N45" s="59">
        <f t="shared" si="6"/>
        <v>2.188102798772428</v>
      </c>
      <c r="O45" s="59">
        <f t="shared" si="6"/>
        <v>2.2971443652090575</v>
      </c>
      <c r="P45" s="59">
        <f t="shared" si="6"/>
        <v>2.3650801470782028</v>
      </c>
      <c r="Q45" s="59">
        <f t="shared" si="6"/>
        <v>2.5460265054358171</v>
      </c>
      <c r="R45" s="59">
        <f t="shared" si="6"/>
        <v>2.3785436036091627</v>
      </c>
      <c r="S45" s="59">
        <f t="shared" si="6"/>
        <v>2.0685907224482039</v>
      </c>
      <c r="T45" s="59">
        <f t="shared" si="6"/>
        <v>2.0809916215887614</v>
      </c>
      <c r="U45" s="59">
        <f t="shared" si="6"/>
        <v>2.0660742682457438</v>
      </c>
      <c r="V45" s="59">
        <f t="shared" si="6"/>
        <v>1.9288567291974319</v>
      </c>
      <c r="W45" s="59">
        <f t="shared" si="6"/>
        <v>2.0090699399431067</v>
      </c>
      <c r="X45" s="59">
        <f t="shared" si="6"/>
        <v>2.002341359413355</v>
      </c>
      <c r="Y45" s="59">
        <f t="shared" si="6"/>
        <v>1.995844190786022</v>
      </c>
      <c r="Z45" s="59">
        <f t="shared" si="6"/>
        <v>2.0658033293000391</v>
      </c>
      <c r="AA45" s="59">
        <f t="shared" si="6"/>
        <v>1.8634571059061085</v>
      </c>
      <c r="AB45" s="59">
        <f t="shared" si="6"/>
        <v>1.8153074800339473</v>
      </c>
      <c r="AC45" s="59">
        <f t="shared" si="6"/>
        <v>3.2338919127270866</v>
      </c>
      <c r="AD45" s="59">
        <f t="shared" si="7"/>
        <v>2.7363617605782591</v>
      </c>
      <c r="AE45" s="59">
        <f t="shared" si="6"/>
        <v>2.0426564524990596</v>
      </c>
    </row>
    <row r="46" spans="1:33">
      <c r="A46" s="58">
        <v>870829</v>
      </c>
      <c r="B46" s="59">
        <f t="shared" si="5"/>
        <v>0.93872197185444139</v>
      </c>
      <c r="C46" s="59">
        <f t="shared" si="6"/>
        <v>0.62001451664050766</v>
      </c>
      <c r="D46" s="59">
        <f t="shared" si="6"/>
        <v>0.5865083293704193</v>
      </c>
      <c r="E46" s="59">
        <f t="shared" si="6"/>
        <v>0.56486561934497015</v>
      </c>
      <c r="F46" s="59">
        <f t="shared" si="6"/>
        <v>1.0649564127304072</v>
      </c>
      <c r="G46" s="59">
        <f t="shared" si="6"/>
        <v>1.3715823010119195</v>
      </c>
      <c r="H46" s="59">
        <f t="shared" si="6"/>
        <v>1.1786055199057517</v>
      </c>
      <c r="I46" s="59">
        <f t="shared" si="6"/>
        <v>1.2515038279750523</v>
      </c>
      <c r="J46" s="59">
        <f t="shared" si="6"/>
        <v>1.2862627483643081</v>
      </c>
      <c r="K46" s="59">
        <f t="shared" si="6"/>
        <v>1.2415368988968711</v>
      </c>
      <c r="L46" s="59">
        <f t="shared" si="6"/>
        <v>2.3165979745992349</v>
      </c>
      <c r="M46" s="59">
        <f t="shared" si="6"/>
        <v>1.3540114888804415</v>
      </c>
      <c r="N46" s="59">
        <f t="shared" si="6"/>
        <v>1.497654170358401</v>
      </c>
      <c r="O46" s="59">
        <f t="shared" si="6"/>
        <v>1.4894736095507539</v>
      </c>
      <c r="P46" s="59">
        <f t="shared" si="6"/>
        <v>1.2916270384916462</v>
      </c>
      <c r="Q46" s="59">
        <f t="shared" si="6"/>
        <v>1.4890064226051565</v>
      </c>
      <c r="R46" s="59">
        <f t="shared" si="6"/>
        <v>1.3553949932976348</v>
      </c>
      <c r="S46" s="59">
        <f t="shared" si="6"/>
        <v>1.3809362205029341</v>
      </c>
      <c r="T46" s="59">
        <f t="shared" si="6"/>
        <v>1.4289578783475843</v>
      </c>
      <c r="U46" s="59">
        <f t="shared" si="6"/>
        <v>1.4708447284245709</v>
      </c>
      <c r="V46" s="59">
        <f t="shared" si="6"/>
        <v>1.5555995565147538</v>
      </c>
      <c r="W46" s="59">
        <f t="shared" si="6"/>
        <v>1.8364241840011757</v>
      </c>
      <c r="X46" s="59">
        <f t="shared" si="6"/>
        <v>1.8625355194595863</v>
      </c>
      <c r="Y46" s="59">
        <f t="shared" si="6"/>
        <v>1.841504288270466</v>
      </c>
      <c r="Z46" s="59">
        <f t="shared" si="6"/>
        <v>2.0927076008392174</v>
      </c>
      <c r="AA46" s="59">
        <f t="shared" si="6"/>
        <v>2.5010884472080068</v>
      </c>
      <c r="AB46" s="59">
        <f t="shared" si="6"/>
        <v>2.7463921319978253</v>
      </c>
      <c r="AC46" s="59">
        <f t="shared" si="6"/>
        <v>3.3900645922035575</v>
      </c>
      <c r="AD46" s="59">
        <f t="shared" si="7"/>
        <v>3.1352143842429641</v>
      </c>
      <c r="AE46" s="59">
        <f t="shared" si="6"/>
        <v>2.0092296665766103</v>
      </c>
    </row>
    <row r="47" spans="1:33">
      <c r="A47" s="58">
        <v>870899</v>
      </c>
      <c r="B47" s="59">
        <f t="shared" si="5"/>
        <v>5.4406939117487463</v>
      </c>
      <c r="C47" s="59">
        <f t="shared" si="6"/>
        <v>4.0297611671188518</v>
      </c>
      <c r="D47" s="59">
        <f t="shared" si="6"/>
        <v>3.9020256748374877</v>
      </c>
      <c r="E47" s="59">
        <f t="shared" si="6"/>
        <v>4.1407055003759181</v>
      </c>
      <c r="F47" s="59">
        <f t="shared" si="6"/>
        <v>4.7036193575046328</v>
      </c>
      <c r="G47" s="59">
        <f t="shared" si="6"/>
        <v>3.7166395419524809</v>
      </c>
      <c r="H47" s="59">
        <f t="shared" si="6"/>
        <v>3.5310702976738342</v>
      </c>
      <c r="I47" s="59">
        <f t="shared" si="6"/>
        <v>3.6620837717938843</v>
      </c>
      <c r="J47" s="59">
        <f t="shared" si="6"/>
        <v>3.5785016446509492</v>
      </c>
      <c r="K47" s="59">
        <f t="shared" si="6"/>
        <v>4.3970980775092103</v>
      </c>
      <c r="L47" s="59">
        <f t="shared" si="6"/>
        <v>7.3978531239760326</v>
      </c>
      <c r="M47" s="59">
        <f t="shared" si="6"/>
        <v>3.9953901551576139</v>
      </c>
      <c r="N47" s="59">
        <f t="shared" si="6"/>
        <v>3.9370334324623752</v>
      </c>
      <c r="O47" s="59">
        <f t="shared" si="6"/>
        <v>3.4697922786199062</v>
      </c>
      <c r="P47" s="59">
        <f t="shared" si="6"/>
        <v>2.5731629711597441</v>
      </c>
      <c r="Q47" s="59">
        <f t="shared" si="6"/>
        <v>2.6652577745611183</v>
      </c>
      <c r="R47" s="59">
        <f t="shared" si="6"/>
        <v>2.3124533232765834</v>
      </c>
      <c r="S47" s="59">
        <f t="shared" si="6"/>
        <v>2.4126396947272855</v>
      </c>
      <c r="T47" s="59">
        <f t="shared" si="6"/>
        <v>2.0057964613256574</v>
      </c>
      <c r="U47" s="59">
        <f t="shared" si="6"/>
        <v>1.8911051187960257</v>
      </c>
      <c r="V47" s="59">
        <f t="shared" si="6"/>
        <v>1.6334462192921098</v>
      </c>
      <c r="W47" s="59">
        <f t="shared" si="6"/>
        <v>1.6962201783435018</v>
      </c>
      <c r="X47" s="59">
        <f t="shared" si="6"/>
        <v>1.7905468991445974</v>
      </c>
      <c r="Y47" s="59">
        <f t="shared" si="6"/>
        <v>1.7939100120068183</v>
      </c>
      <c r="Z47" s="59">
        <f t="shared" si="6"/>
        <v>1.9420683181079268</v>
      </c>
      <c r="AA47" s="59">
        <f t="shared" si="6"/>
        <v>1.9003799686597136</v>
      </c>
      <c r="AB47" s="59">
        <f t="shared" si="6"/>
        <v>2.1104328488372412</v>
      </c>
      <c r="AC47" s="59">
        <f t="shared" si="6"/>
        <v>3.8381429079946066</v>
      </c>
      <c r="AD47" s="59">
        <f t="shared" si="7"/>
        <v>3.7237718192763394</v>
      </c>
      <c r="AE47" s="59">
        <f t="shared" si="6"/>
        <v>2.4918728565116099</v>
      </c>
    </row>
    <row r="48" spans="1:33">
      <c r="A48" s="58">
        <v>841590</v>
      </c>
      <c r="B48" s="59">
        <f t="shared" si="5"/>
        <v>0.5274844777133012</v>
      </c>
      <c r="C48" s="59">
        <f t="shared" si="6"/>
        <v>1.3393910727197449</v>
      </c>
      <c r="D48" s="59">
        <f t="shared" si="6"/>
        <v>1.2528016079630859</v>
      </c>
      <c r="E48" s="59">
        <f t="shared" si="6"/>
        <v>1.3175296341179354</v>
      </c>
      <c r="F48" s="59">
        <f t="shared" si="6"/>
        <v>1.918205029871825</v>
      </c>
      <c r="G48" s="59">
        <f t="shared" si="6"/>
        <v>1.5836128092123716</v>
      </c>
      <c r="H48" s="59">
        <f t="shared" si="6"/>
        <v>1.4577997930616349</v>
      </c>
      <c r="I48" s="59">
        <f t="shared" si="6"/>
        <v>1.6326856517131636</v>
      </c>
      <c r="J48" s="59">
        <f t="shared" si="6"/>
        <v>1.7701281449987176</v>
      </c>
      <c r="K48" s="59">
        <f t="shared" si="6"/>
        <v>1.6001425321115068</v>
      </c>
      <c r="L48" s="59">
        <f t="shared" si="6"/>
        <v>1.2179295701300967</v>
      </c>
      <c r="M48" s="59">
        <f t="shared" si="6"/>
        <v>1.3117600000778973</v>
      </c>
      <c r="N48" s="59">
        <f t="shared" si="6"/>
        <v>2.1335225652615355</v>
      </c>
      <c r="O48" s="59">
        <f t="shared" si="6"/>
        <v>2.3979733994952777</v>
      </c>
      <c r="P48" s="59">
        <f t="shared" si="6"/>
        <v>2.1807807506183066</v>
      </c>
      <c r="Q48" s="59">
        <f t="shared" si="6"/>
        <v>1.9592461555509155</v>
      </c>
      <c r="R48" s="59">
        <f t="shared" si="6"/>
        <v>1.9262493367073328</v>
      </c>
      <c r="S48" s="59">
        <f t="shared" si="6"/>
        <v>1.6060413973472636</v>
      </c>
      <c r="T48" s="59">
        <f t="shared" si="6"/>
        <v>1.4556094980383394</v>
      </c>
      <c r="U48" s="59">
        <f t="shared" si="6"/>
        <v>1.3710498257867811</v>
      </c>
      <c r="V48" s="59">
        <f t="shared" si="6"/>
        <v>1.2766100319750637</v>
      </c>
      <c r="W48" s="59">
        <f t="shared" si="6"/>
        <v>1.3827410584767295</v>
      </c>
      <c r="X48" s="59">
        <f t="shared" si="6"/>
        <v>1.7337841425543505</v>
      </c>
      <c r="Y48" s="59">
        <f t="shared" si="6"/>
        <v>1.8067199326828327</v>
      </c>
      <c r="Z48" s="59">
        <f t="shared" si="6"/>
        <v>2.0692767173425874</v>
      </c>
      <c r="AA48" s="59">
        <f t="shared" si="6"/>
        <v>1.9123747690941106</v>
      </c>
      <c r="AB48" s="59">
        <f t="shared" si="6"/>
        <v>2.2090134832777828</v>
      </c>
      <c r="AC48" s="59">
        <f t="shared" si="6"/>
        <v>3.5734219597645667</v>
      </c>
      <c r="AD48" s="59">
        <f t="shared" si="7"/>
        <v>2.9179191748591418</v>
      </c>
      <c r="AE48" s="59">
        <f t="shared" si="6"/>
        <v>1.9551153991825991</v>
      </c>
    </row>
    <row r="49" spans="1:31">
      <c r="A49" s="58">
        <v>940350</v>
      </c>
      <c r="B49" s="59">
        <f t="shared" si="5"/>
        <v>2.865617062065883</v>
      </c>
      <c r="C49" s="59">
        <f t="shared" si="6"/>
        <v>2.5465096736047865</v>
      </c>
      <c r="D49" s="59">
        <f t="shared" si="6"/>
        <v>2.9081593474999718</v>
      </c>
      <c r="E49" s="59">
        <f t="shared" si="6"/>
        <v>3.1799489056580676</v>
      </c>
      <c r="F49" s="59">
        <f t="shared" si="6"/>
        <v>3.367563920904642</v>
      </c>
      <c r="G49" s="59">
        <f t="shared" si="6"/>
        <v>2.8525647042204372</v>
      </c>
      <c r="H49" s="59">
        <f t="shared" si="6"/>
        <v>3.1210542423027228</v>
      </c>
      <c r="I49" s="59">
        <f t="shared" si="6"/>
        <v>3.8533342562248101</v>
      </c>
      <c r="J49" s="59">
        <f t="shared" si="6"/>
        <v>4.4838905577904269</v>
      </c>
      <c r="K49" s="59">
        <f t="shared" si="6"/>
        <v>3.2984721859181949</v>
      </c>
      <c r="L49" s="59">
        <f t="shared" si="6"/>
        <v>2.3985156760145081</v>
      </c>
      <c r="M49" s="59">
        <f t="shared" si="6"/>
        <v>2.5682869069219127</v>
      </c>
      <c r="N49" s="59">
        <f t="shared" si="6"/>
        <v>2.4188372179323872</v>
      </c>
      <c r="O49" s="59">
        <f t="shared" si="6"/>
        <v>2.1225433139425545</v>
      </c>
      <c r="P49" s="59">
        <f t="shared" si="6"/>
        <v>2.3288307747070007</v>
      </c>
      <c r="Q49" s="59">
        <f t="shared" si="6"/>
        <v>2.2422691999600781</v>
      </c>
      <c r="R49" s="59">
        <f t="shared" si="6"/>
        <v>1.7914636932272212</v>
      </c>
      <c r="S49" s="59">
        <f t="shared" si="6"/>
        <v>1.6720825688864287</v>
      </c>
      <c r="T49" s="59">
        <f t="shared" si="6"/>
        <v>1.4990967380772067</v>
      </c>
      <c r="U49" s="59">
        <f t="shared" ref="C49:AE58" si="9">U18/U$36*100</f>
        <v>1.6813772117517896</v>
      </c>
      <c r="V49" s="59">
        <f t="shared" si="9"/>
        <v>1.8490740089538604</v>
      </c>
      <c r="W49" s="59">
        <f t="shared" si="9"/>
        <v>1.9600342937978983</v>
      </c>
      <c r="X49" s="59">
        <f t="shared" si="9"/>
        <v>1.644571120846501</v>
      </c>
      <c r="Y49" s="59">
        <f t="shared" si="9"/>
        <v>1.1056508807024481</v>
      </c>
      <c r="Z49" s="59">
        <f t="shared" si="9"/>
        <v>1.0174672184576694</v>
      </c>
      <c r="AA49" s="59">
        <f t="shared" si="9"/>
        <v>0.9792271322205145</v>
      </c>
      <c r="AB49" s="59">
        <f t="shared" si="9"/>
        <v>0.853941849319796</v>
      </c>
      <c r="AC49" s="59">
        <f t="shared" si="9"/>
        <v>1.219744293457099</v>
      </c>
      <c r="AD49" s="59">
        <f t="shared" si="7"/>
        <v>1.1570740693891539</v>
      </c>
      <c r="AE49" s="59">
        <f t="shared" si="9"/>
        <v>1.5636794236985052</v>
      </c>
    </row>
    <row r="50" spans="1:31">
      <c r="A50" s="58">
        <v>870323</v>
      </c>
      <c r="B50" s="59">
        <f t="shared" si="5"/>
        <v>0.85865610822538319</v>
      </c>
      <c r="C50" s="59">
        <f t="shared" si="9"/>
        <v>0.59730628084687809</v>
      </c>
      <c r="D50" s="59">
        <f t="shared" si="9"/>
        <v>0.52947859918732132</v>
      </c>
      <c r="E50" s="59">
        <f t="shared" si="9"/>
        <v>0.33873481903959524</v>
      </c>
      <c r="F50" s="59">
        <f t="shared" si="9"/>
        <v>0.15765012007840487</v>
      </c>
      <c r="G50" s="59">
        <f t="shared" si="9"/>
        <v>0.21849081095404455</v>
      </c>
      <c r="H50" s="59">
        <f t="shared" si="9"/>
        <v>0.19930023274614769</v>
      </c>
      <c r="I50" s="59">
        <f t="shared" si="9"/>
        <v>0.10743888564960155</v>
      </c>
      <c r="J50" s="59">
        <f t="shared" si="9"/>
        <v>0.17608625430391189</v>
      </c>
      <c r="K50" s="59">
        <f t="shared" si="9"/>
        <v>0.14000011842620921</v>
      </c>
      <c r="L50" s="59">
        <f t="shared" si="9"/>
        <v>0.33581769457341115</v>
      </c>
      <c r="M50" s="59">
        <f t="shared" si="9"/>
        <v>0.54881161555968172</v>
      </c>
      <c r="N50" s="59">
        <f t="shared" si="9"/>
        <v>1.3289466346661503</v>
      </c>
      <c r="O50" s="59">
        <f t="shared" si="9"/>
        <v>1.0738489985688284</v>
      </c>
      <c r="P50" s="59">
        <f t="shared" si="9"/>
        <v>0.37858599631591344</v>
      </c>
      <c r="Q50" s="59">
        <f t="shared" si="9"/>
        <v>0.63141086658945134</v>
      </c>
      <c r="R50" s="59">
        <f t="shared" si="9"/>
        <v>0.87430085978396288</v>
      </c>
      <c r="S50" s="59">
        <f t="shared" si="9"/>
        <v>0.93733691229682603</v>
      </c>
      <c r="T50" s="59">
        <f t="shared" si="9"/>
        <v>0.82175145984977382</v>
      </c>
      <c r="U50" s="59">
        <f t="shared" si="9"/>
        <v>0.90919314461283007</v>
      </c>
      <c r="V50" s="59">
        <f t="shared" si="9"/>
        <v>0.8224838933365487</v>
      </c>
      <c r="W50" s="59">
        <f t="shared" si="9"/>
        <v>1.2383621066034758</v>
      </c>
      <c r="X50" s="59">
        <f t="shared" si="9"/>
        <v>1.4348502439493791</v>
      </c>
      <c r="Y50" s="59">
        <f t="shared" si="9"/>
        <v>1.4401205450765051</v>
      </c>
      <c r="Z50" s="59">
        <f t="shared" si="9"/>
        <v>1.193512892446378</v>
      </c>
      <c r="AA50" s="59">
        <f t="shared" si="9"/>
        <v>1.0516321341848927</v>
      </c>
      <c r="AB50" s="59">
        <f t="shared" si="9"/>
        <v>1.3850561351806054</v>
      </c>
      <c r="AC50" s="59">
        <f t="shared" si="9"/>
        <v>2.8752738940582541</v>
      </c>
      <c r="AD50" s="59">
        <f t="shared" si="7"/>
        <v>5.3753296782476889</v>
      </c>
      <c r="AE50" s="59">
        <f t="shared" si="9"/>
        <v>1.4687290722900239</v>
      </c>
    </row>
    <row r="51" spans="1:31">
      <c r="A51" s="58">
        <v>940190</v>
      </c>
      <c r="B51" s="59">
        <f t="shared" si="5"/>
        <v>0.27809557764147491</v>
      </c>
      <c r="C51" s="59">
        <f t="shared" si="9"/>
        <v>0.38670653348291428</v>
      </c>
      <c r="D51" s="59">
        <f t="shared" si="9"/>
        <v>0.57843262999152889</v>
      </c>
      <c r="E51" s="59">
        <f t="shared" si="9"/>
        <v>0.6074118802553653</v>
      </c>
      <c r="F51" s="59">
        <f t="shared" si="9"/>
        <v>0.7295395542053984</v>
      </c>
      <c r="G51" s="59">
        <f t="shared" si="9"/>
        <v>0.67770983827812625</v>
      </c>
      <c r="H51" s="59">
        <f t="shared" si="9"/>
        <v>0.5271942733269408</v>
      </c>
      <c r="I51" s="59">
        <f t="shared" si="9"/>
        <v>0.83931523052742774</v>
      </c>
      <c r="J51" s="59">
        <f t="shared" si="9"/>
        <v>1.2865221683223884</v>
      </c>
      <c r="K51" s="59">
        <f t="shared" si="9"/>
        <v>1.3819760533117487</v>
      </c>
      <c r="L51" s="59">
        <f t="shared" si="9"/>
        <v>1.2200452234626356</v>
      </c>
      <c r="M51" s="59">
        <f t="shared" si="9"/>
        <v>1.2041597432577249</v>
      </c>
      <c r="N51" s="59">
        <f t="shared" si="9"/>
        <v>1.4839441739874655</v>
      </c>
      <c r="O51" s="59">
        <f t="shared" si="9"/>
        <v>2.4383122382909828</v>
      </c>
      <c r="P51" s="59">
        <f t="shared" si="9"/>
        <v>1.7779015169112327</v>
      </c>
      <c r="Q51" s="59">
        <f t="shared" si="9"/>
        <v>1.6163822044533089</v>
      </c>
      <c r="R51" s="59">
        <f t="shared" si="9"/>
        <v>1.5598019869266337</v>
      </c>
      <c r="S51" s="59">
        <f t="shared" si="9"/>
        <v>1.5038289998473244</v>
      </c>
      <c r="T51" s="59">
        <f t="shared" si="9"/>
        <v>1.4221985070675176</v>
      </c>
      <c r="U51" s="59">
        <f t="shared" si="9"/>
        <v>1.346613850552735</v>
      </c>
      <c r="V51" s="59">
        <f t="shared" si="9"/>
        <v>1.398996602917558</v>
      </c>
      <c r="W51" s="59">
        <f t="shared" si="9"/>
        <v>1.4106328246608817</v>
      </c>
      <c r="X51" s="59">
        <f t="shared" si="9"/>
        <v>1.4250579641010581</v>
      </c>
      <c r="Y51" s="59">
        <f t="shared" si="9"/>
        <v>1.293658762911251</v>
      </c>
      <c r="Z51" s="59">
        <f t="shared" si="9"/>
        <v>1.4774458067150968</v>
      </c>
      <c r="AA51" s="59">
        <f t="shared" si="9"/>
        <v>1.3930514728342829</v>
      </c>
      <c r="AB51" s="59">
        <f t="shared" si="9"/>
        <v>1.3690058140103398</v>
      </c>
      <c r="AC51" s="59">
        <f t="shared" si="9"/>
        <v>0</v>
      </c>
      <c r="AD51" s="59">
        <f t="shared" si="7"/>
        <v>0</v>
      </c>
      <c r="AE51" s="59">
        <f t="shared" si="9"/>
        <v>1.2442778305899422</v>
      </c>
    </row>
    <row r="52" spans="1:31">
      <c r="A52" s="58">
        <v>940390</v>
      </c>
      <c r="B52" s="59">
        <f t="shared" si="5"/>
        <v>1.4865124903547302</v>
      </c>
      <c r="C52" s="59">
        <f t="shared" si="9"/>
        <v>2.5484445995698004</v>
      </c>
      <c r="D52" s="59">
        <f t="shared" si="9"/>
        <v>3.5908758166053074</v>
      </c>
      <c r="E52" s="59">
        <f t="shared" si="9"/>
        <v>3.0550140707340163</v>
      </c>
      <c r="F52" s="59">
        <f t="shared" si="9"/>
        <v>3.226675234481259</v>
      </c>
      <c r="G52" s="59">
        <f t="shared" si="9"/>
        <v>2.3989136219167011</v>
      </c>
      <c r="H52" s="59">
        <f t="shared" si="9"/>
        <v>2.0909495931675348</v>
      </c>
      <c r="I52" s="59">
        <f t="shared" si="9"/>
        <v>1.8853363256655382</v>
      </c>
      <c r="J52" s="59">
        <f t="shared" si="9"/>
        <v>1.7700587862289272</v>
      </c>
      <c r="K52" s="59">
        <f t="shared" si="9"/>
        <v>1.4140142179798636</v>
      </c>
      <c r="L52" s="59">
        <f t="shared" si="9"/>
        <v>1.1968661310537496</v>
      </c>
      <c r="M52" s="59">
        <f t="shared" si="9"/>
        <v>1.1820215464214765</v>
      </c>
      <c r="N52" s="59">
        <f t="shared" si="9"/>
        <v>1.447611899777381</v>
      </c>
      <c r="O52" s="59">
        <f t="shared" si="9"/>
        <v>1.6181195522282821</v>
      </c>
      <c r="P52" s="59">
        <f t="shared" si="9"/>
        <v>1.6710375452256059</v>
      </c>
      <c r="Q52" s="59">
        <f t="shared" si="9"/>
        <v>1.4985462949032191</v>
      </c>
      <c r="R52" s="59">
        <f t="shared" si="9"/>
        <v>1.6473007525302736</v>
      </c>
      <c r="S52" s="59">
        <f t="shared" si="9"/>
        <v>2.2187516487521735</v>
      </c>
      <c r="T52" s="59">
        <f t="shared" si="9"/>
        <v>2.4132635247755192</v>
      </c>
      <c r="U52" s="59">
        <f t="shared" si="9"/>
        <v>1.3715031941118847</v>
      </c>
      <c r="V52" s="59">
        <f t="shared" si="9"/>
        <v>1.3805642123964132</v>
      </c>
      <c r="W52" s="59">
        <f t="shared" si="9"/>
        <v>1.4249337851986366</v>
      </c>
      <c r="X52" s="59">
        <f t="shared" si="9"/>
        <v>1.4012973481984317</v>
      </c>
      <c r="Y52" s="59">
        <f t="shared" si="9"/>
        <v>1.2799059605070673</v>
      </c>
      <c r="Z52" s="59">
        <f t="shared" si="9"/>
        <v>1.604229716822378</v>
      </c>
      <c r="AA52" s="59">
        <f t="shared" si="9"/>
        <v>1.846160506976624</v>
      </c>
      <c r="AB52" s="59">
        <f t="shared" si="9"/>
        <v>1.78394474492013</v>
      </c>
      <c r="AC52" s="59">
        <f t="shared" si="9"/>
        <v>0</v>
      </c>
      <c r="AD52" s="59">
        <f t="shared" si="7"/>
        <v>0</v>
      </c>
      <c r="AE52" s="59">
        <f t="shared" si="9"/>
        <v>1.4095387562801964</v>
      </c>
    </row>
    <row r="53" spans="1:31">
      <c r="A53" s="58">
        <v>841430</v>
      </c>
      <c r="B53" s="59">
        <f t="shared" si="5"/>
        <v>0.43759753788640804</v>
      </c>
      <c r="C53" s="59">
        <f t="shared" si="9"/>
        <v>0.48453994682692197</v>
      </c>
      <c r="D53" s="59">
        <f t="shared" si="9"/>
        <v>0.73034009541831901</v>
      </c>
      <c r="E53" s="59">
        <f t="shared" si="9"/>
        <v>0.73032818549976142</v>
      </c>
      <c r="F53" s="59">
        <f t="shared" si="9"/>
        <v>0.45497874389871051</v>
      </c>
      <c r="G53" s="59">
        <f t="shared" si="9"/>
        <v>0.49513866499878029</v>
      </c>
      <c r="H53" s="59">
        <f t="shared" si="9"/>
        <v>0.47388554015681372</v>
      </c>
      <c r="I53" s="59">
        <f t="shared" si="9"/>
        <v>0.51942122630851117</v>
      </c>
      <c r="J53" s="59">
        <f t="shared" si="9"/>
        <v>0.88729933989286736</v>
      </c>
      <c r="K53" s="59">
        <f t="shared" si="9"/>
        <v>0.96643693006190023</v>
      </c>
      <c r="L53" s="59">
        <f t="shared" si="9"/>
        <v>1.0559200556576198</v>
      </c>
      <c r="M53" s="59">
        <f t="shared" si="9"/>
        <v>1.1960607026561461</v>
      </c>
      <c r="N53" s="59">
        <f t="shared" si="9"/>
        <v>1.4672434994067056</v>
      </c>
      <c r="O53" s="59">
        <f t="shared" si="9"/>
        <v>1.3783382681334797</v>
      </c>
      <c r="P53" s="59">
        <f t="shared" si="9"/>
        <v>1.4180598036385683</v>
      </c>
      <c r="Q53" s="59">
        <f t="shared" si="9"/>
        <v>1.6440325085458105</v>
      </c>
      <c r="R53" s="59">
        <f t="shared" si="9"/>
        <v>1.5876553496460597</v>
      </c>
      <c r="S53" s="59">
        <f t="shared" si="9"/>
        <v>1.4887825151118796</v>
      </c>
      <c r="T53" s="59">
        <f t="shared" si="9"/>
        <v>1.5077204291826951</v>
      </c>
      <c r="U53" s="59">
        <f t="shared" si="9"/>
        <v>1.405665146528889</v>
      </c>
      <c r="V53" s="59">
        <f t="shared" si="9"/>
        <v>1.2799972466136071</v>
      </c>
      <c r="W53" s="59">
        <f t="shared" si="9"/>
        <v>1.3762966018257234</v>
      </c>
      <c r="X53" s="59">
        <f t="shared" si="9"/>
        <v>1.3635660136012406</v>
      </c>
      <c r="Y53" s="59">
        <f t="shared" si="9"/>
        <v>1.2833639879196233</v>
      </c>
      <c r="Z53" s="59">
        <f t="shared" si="9"/>
        <v>1.4761030342998598</v>
      </c>
      <c r="AA53" s="59">
        <f t="shared" si="9"/>
        <v>1.4826168952475225</v>
      </c>
      <c r="AB53" s="59">
        <f t="shared" si="9"/>
        <v>1.6255511025388536</v>
      </c>
      <c r="AC53" s="59">
        <f t="shared" si="9"/>
        <v>2.2996895243340818</v>
      </c>
      <c r="AD53" s="59">
        <f t="shared" si="7"/>
        <v>1.8907672750604003</v>
      </c>
      <c r="AE53" s="59">
        <f t="shared" si="9"/>
        <v>1.5004938131093957</v>
      </c>
    </row>
    <row r="54" spans="1:31">
      <c r="A54" s="58">
        <v>840991</v>
      </c>
      <c r="B54" s="59">
        <f t="shared" si="5"/>
        <v>0.54572519500566941</v>
      </c>
      <c r="C54" s="59">
        <f t="shared" si="9"/>
        <v>0.730054045790963</v>
      </c>
      <c r="D54" s="59">
        <f t="shared" si="9"/>
        <v>0.91797897660386574</v>
      </c>
      <c r="E54" s="59">
        <f t="shared" si="9"/>
        <v>1.0561572288699239</v>
      </c>
      <c r="F54" s="59">
        <f t="shared" si="9"/>
        <v>1.6848827809901477</v>
      </c>
      <c r="G54" s="59">
        <f t="shared" si="9"/>
        <v>0.95361434152448377</v>
      </c>
      <c r="H54" s="59">
        <f t="shared" si="9"/>
        <v>0.86854928101593476</v>
      </c>
      <c r="I54" s="59">
        <f t="shared" si="9"/>
        <v>0.90831669223001754</v>
      </c>
      <c r="J54" s="59">
        <f t="shared" si="9"/>
        <v>0.71237218202251162</v>
      </c>
      <c r="K54" s="59">
        <f t="shared" si="9"/>
        <v>0.67033697082288757</v>
      </c>
      <c r="L54" s="59">
        <f t="shared" si="9"/>
        <v>0.58913874612248418</v>
      </c>
      <c r="M54" s="59">
        <f t="shared" si="9"/>
        <v>0.73804028050982362</v>
      </c>
      <c r="N54" s="59">
        <f t="shared" si="9"/>
        <v>0.86065283576278762</v>
      </c>
      <c r="O54" s="59">
        <f t="shared" si="9"/>
        <v>0.98113972442614417</v>
      </c>
      <c r="P54" s="59">
        <f t="shared" si="9"/>
        <v>0.97101728749858418</v>
      </c>
      <c r="Q54" s="59">
        <f t="shared" si="9"/>
        <v>1.0639963629538272</v>
      </c>
      <c r="R54" s="59">
        <f t="shared" si="9"/>
        <v>1.0492111557276611</v>
      </c>
      <c r="S54" s="59">
        <f t="shared" si="9"/>
        <v>1.0260636117531541</v>
      </c>
      <c r="T54" s="59">
        <f t="shared" si="9"/>
        <v>1.1319319154386818</v>
      </c>
      <c r="U54" s="59">
        <f t="shared" si="9"/>
        <v>1.1643423178657697</v>
      </c>
      <c r="V54" s="59">
        <f t="shared" si="9"/>
        <v>1.0660442671150934</v>
      </c>
      <c r="W54" s="59">
        <f t="shared" si="9"/>
        <v>1.1736597854358737</v>
      </c>
      <c r="X54" s="59">
        <f t="shared" si="9"/>
        <v>1.2830436571097519</v>
      </c>
      <c r="Y54" s="59">
        <f t="shared" si="9"/>
        <v>1.2622160151028896</v>
      </c>
      <c r="Z54" s="59">
        <f t="shared" si="9"/>
        <v>1.2512520885562186</v>
      </c>
      <c r="AA54" s="59">
        <f t="shared" si="9"/>
        <v>1.1769234276207798</v>
      </c>
      <c r="AB54" s="59">
        <f t="shared" si="9"/>
        <v>1.3022202927309645</v>
      </c>
      <c r="AC54" s="59">
        <f t="shared" si="9"/>
        <v>1.993597504474764</v>
      </c>
      <c r="AD54" s="59">
        <f t="shared" si="7"/>
        <v>1.8485272381497033</v>
      </c>
      <c r="AE54" s="59">
        <f t="shared" si="9"/>
        <v>1.2347133991319865</v>
      </c>
    </row>
    <row r="55" spans="1:31">
      <c r="A55" s="58">
        <v>854430</v>
      </c>
      <c r="B55" s="59">
        <f t="shared" si="5"/>
        <v>1.001942572916571</v>
      </c>
      <c r="C55" s="59">
        <f t="shared" si="9"/>
        <v>3.6807033353479022</v>
      </c>
      <c r="D55" s="59">
        <f t="shared" si="9"/>
        <v>3.548389196374734</v>
      </c>
      <c r="E55" s="59">
        <f t="shared" si="9"/>
        <v>3.5913365426082851</v>
      </c>
      <c r="F55" s="59">
        <f t="shared" si="9"/>
        <v>3.9971467876179085</v>
      </c>
      <c r="G55" s="59">
        <f t="shared" si="9"/>
        <v>2.8239505034283003</v>
      </c>
      <c r="H55" s="59">
        <f t="shared" si="9"/>
        <v>2.3734925455441922</v>
      </c>
      <c r="I55" s="59">
        <f t="shared" si="9"/>
        <v>2.3823359338842334</v>
      </c>
      <c r="J55" s="59">
        <f t="shared" si="9"/>
        <v>2.4733719256549369</v>
      </c>
      <c r="K55" s="59">
        <f t="shared" si="9"/>
        <v>1.9094814837006961</v>
      </c>
      <c r="L55" s="59">
        <f t="shared" si="9"/>
        <v>3.0237827706752767</v>
      </c>
      <c r="M55" s="59">
        <f t="shared" si="9"/>
        <v>2.1502135711965362</v>
      </c>
      <c r="N55" s="59">
        <f t="shared" si="9"/>
        <v>2.3762278154700978</v>
      </c>
      <c r="O55" s="59">
        <f t="shared" si="9"/>
        <v>2.1132808398402929</v>
      </c>
      <c r="P55" s="59">
        <f t="shared" si="9"/>
        <v>1.9128576849795766</v>
      </c>
      <c r="Q55" s="59">
        <f t="shared" si="9"/>
        <v>2.1359034628449303</v>
      </c>
      <c r="R55" s="59">
        <f t="shared" si="9"/>
        <v>1.8927654015143514</v>
      </c>
      <c r="S55" s="59">
        <f t="shared" si="9"/>
        <v>1.8144556242818317</v>
      </c>
      <c r="T55" s="59">
        <f t="shared" si="9"/>
        <v>1.5785832986185084</v>
      </c>
      <c r="U55" s="59">
        <f t="shared" si="9"/>
        <v>1.3731416395005498</v>
      </c>
      <c r="V55" s="59">
        <f t="shared" si="9"/>
        <v>1.2477008189476457</v>
      </c>
      <c r="W55" s="59">
        <f t="shared" si="9"/>
        <v>1.2350328129176114</v>
      </c>
      <c r="X55" s="59">
        <f t="shared" si="9"/>
        <v>1.1387784063145363</v>
      </c>
      <c r="Y55" s="59">
        <f t="shared" si="9"/>
        <v>1.0248306612478744</v>
      </c>
      <c r="Z55" s="59">
        <f t="shared" si="9"/>
        <v>1.0171778345200548</v>
      </c>
      <c r="AA55" s="59">
        <f t="shared" si="9"/>
        <v>0.85865606138124506</v>
      </c>
      <c r="AB55" s="59">
        <f t="shared" si="9"/>
        <v>0.99564406067335209</v>
      </c>
      <c r="AC55" s="59">
        <f t="shared" si="9"/>
        <v>1.1989027175128315</v>
      </c>
      <c r="AD55" s="59">
        <f t="shared" si="7"/>
        <v>1.0177950397702085</v>
      </c>
      <c r="AE55" s="59">
        <f t="shared" si="9"/>
        <v>1.3886961519655909</v>
      </c>
    </row>
    <row r="56" spans="1:31">
      <c r="A56" s="58">
        <v>848210</v>
      </c>
      <c r="B56" s="59">
        <f t="shared" si="5"/>
        <v>8.9987348377735792</v>
      </c>
      <c r="C56" s="59">
        <f t="shared" si="9"/>
        <v>9.0713236760848108</v>
      </c>
      <c r="D56" s="59">
        <f t="shared" si="9"/>
        <v>8.2831788135017028</v>
      </c>
      <c r="E56" s="59">
        <f t="shared" si="9"/>
        <v>7.8736779247467856</v>
      </c>
      <c r="F56" s="59">
        <f t="shared" si="9"/>
        <v>7.3225525513245575</v>
      </c>
      <c r="G56" s="59">
        <f t="shared" si="9"/>
        <v>5.415381578560102</v>
      </c>
      <c r="H56" s="59">
        <f t="shared" si="9"/>
        <v>4.4012572828692607</v>
      </c>
      <c r="I56" s="59">
        <f t="shared" si="9"/>
        <v>3.6127874651930005</v>
      </c>
      <c r="J56" s="59">
        <f t="shared" si="9"/>
        <v>2.909614133797148</v>
      </c>
      <c r="K56" s="59">
        <f t="shared" si="9"/>
        <v>2.0970283665838703</v>
      </c>
      <c r="L56" s="59">
        <f t="shared" si="9"/>
        <v>1.4097098307660756</v>
      </c>
      <c r="M56" s="59">
        <f t="shared" si="9"/>
        <v>1.2779760008804022</v>
      </c>
      <c r="N56" s="59">
        <f t="shared" si="9"/>
        <v>0</v>
      </c>
      <c r="O56" s="59">
        <f t="shared" si="9"/>
        <v>1.2235106838102008</v>
      </c>
      <c r="P56" s="59">
        <f t="shared" si="9"/>
        <v>1.0595512333994281</v>
      </c>
      <c r="Q56" s="59">
        <f t="shared" si="9"/>
        <v>1.3120034013504216</v>
      </c>
      <c r="R56" s="59">
        <f t="shared" si="9"/>
        <v>0</v>
      </c>
      <c r="S56" s="59">
        <f t="shared" si="9"/>
        <v>1.1279750656212948</v>
      </c>
      <c r="T56" s="59">
        <f t="shared" si="9"/>
        <v>1.1111736763846385</v>
      </c>
      <c r="U56" s="59">
        <f t="shared" si="9"/>
        <v>1.0416913501484648</v>
      </c>
      <c r="V56" s="59">
        <f t="shared" si="9"/>
        <v>0.9603032602227638</v>
      </c>
      <c r="W56" s="59">
        <f t="shared" si="9"/>
        <v>1.0281013154991276</v>
      </c>
      <c r="X56" s="59">
        <f t="shared" si="9"/>
        <v>1.0321313952015039</v>
      </c>
      <c r="Y56" s="59">
        <f t="shared" si="9"/>
        <v>1.0062991916215269</v>
      </c>
      <c r="Z56" s="59">
        <f t="shared" si="9"/>
        <v>1.000061987762539</v>
      </c>
      <c r="AA56" s="59">
        <f t="shared" si="9"/>
        <v>0.94492704566810048</v>
      </c>
      <c r="AB56" s="59">
        <f t="shared" si="9"/>
        <v>1.0469171299649145</v>
      </c>
      <c r="AC56" s="59">
        <f t="shared" si="9"/>
        <v>1.5450396090421834</v>
      </c>
      <c r="AD56" s="59">
        <f t="shared" si="7"/>
        <v>1.1793304315610922</v>
      </c>
      <c r="AE56" s="59">
        <f t="shared" si="9"/>
        <v>1.1186847204649792</v>
      </c>
    </row>
    <row r="57" spans="1:31">
      <c r="A57" s="58">
        <v>870880</v>
      </c>
      <c r="B57" s="59">
        <f t="shared" si="5"/>
        <v>5.3002726793155333E-2</v>
      </c>
      <c r="C57" s="59">
        <f t="shared" si="9"/>
        <v>1.8044790131299445E-2</v>
      </c>
      <c r="D57" s="59">
        <f t="shared" si="9"/>
        <v>5.0988529600315302E-2</v>
      </c>
      <c r="E57" s="59">
        <f t="shared" si="9"/>
        <v>3.0937712319763624E-2</v>
      </c>
      <c r="F57" s="59">
        <f t="shared" si="9"/>
        <v>8.8584363493178941E-2</v>
      </c>
      <c r="G57" s="59">
        <f t="shared" si="9"/>
        <v>8.8092292840914396E-2</v>
      </c>
      <c r="H57" s="59">
        <f t="shared" si="9"/>
        <v>8.7863865444552131E-2</v>
      </c>
      <c r="I57" s="59">
        <f t="shared" si="9"/>
        <v>0.15761633815838749</v>
      </c>
      <c r="J57" s="59">
        <f t="shared" si="9"/>
        <v>0.22324648075858125</v>
      </c>
      <c r="K57" s="59">
        <f t="shared" si="9"/>
        <v>0.2090426488172458</v>
      </c>
      <c r="L57" s="59">
        <f t="shared" si="9"/>
        <v>0.22894989826410445</v>
      </c>
      <c r="M57" s="59">
        <f t="shared" si="9"/>
        <v>0.24496964413209518</v>
      </c>
      <c r="N57" s="59">
        <f t="shared" si="9"/>
        <v>0.4167269470497092</v>
      </c>
      <c r="O57" s="59">
        <f t="shared" si="9"/>
        <v>0.63411651574430605</v>
      </c>
      <c r="P57" s="59">
        <f t="shared" si="9"/>
        <v>0.78314980734593642</v>
      </c>
      <c r="Q57" s="59">
        <f t="shared" si="9"/>
        <v>0.99989553734820391</v>
      </c>
      <c r="R57" s="59">
        <f t="shared" si="9"/>
        <v>0.97865524060430864</v>
      </c>
      <c r="S57" s="59">
        <f t="shared" si="9"/>
        <v>0.93845968164805749</v>
      </c>
      <c r="T57" s="59">
        <f t="shared" si="9"/>
        <v>0.97864420505464189</v>
      </c>
      <c r="U57" s="59">
        <f t="shared" si="9"/>
        <v>0.97294343444187903</v>
      </c>
      <c r="V57" s="59">
        <f t="shared" si="9"/>
        <v>0.95208496207327686</v>
      </c>
      <c r="W57" s="59">
        <f t="shared" si="9"/>
        <v>0.96030455214787158</v>
      </c>
      <c r="X57" s="59">
        <f t="shared" si="9"/>
        <v>1.0034960236214852</v>
      </c>
      <c r="Y57" s="59">
        <f t="shared" si="9"/>
        <v>1.0270988911396812</v>
      </c>
      <c r="Z57" s="59">
        <f t="shared" si="9"/>
        <v>1.079524836510185</v>
      </c>
      <c r="AA57" s="59">
        <f t="shared" si="9"/>
        <v>1.0400558671490752</v>
      </c>
      <c r="AB57" s="59">
        <f t="shared" si="9"/>
        <v>1.106420070861613</v>
      </c>
      <c r="AC57" s="59">
        <f t="shared" si="9"/>
        <v>1.8316564569389255</v>
      </c>
      <c r="AD57" s="59">
        <f t="shared" si="7"/>
        <v>1.6212190605281593</v>
      </c>
      <c r="AE57" s="59">
        <f t="shared" si="9"/>
        <v>1.0253215209136257</v>
      </c>
    </row>
    <row r="58" spans="1:31">
      <c r="A58" s="58">
        <v>870322</v>
      </c>
      <c r="B58" s="59">
        <f t="shared" si="5"/>
        <v>5.9881091615381986E-2</v>
      </c>
      <c r="C58" s="59">
        <f t="shared" si="9"/>
        <v>2.2956571441699821E-2</v>
      </c>
      <c r="D58" s="59">
        <f t="shared" si="9"/>
        <v>1.8139946445167043E-2</v>
      </c>
      <c r="E58" s="59">
        <f t="shared" si="9"/>
        <v>1.8161066894110168E-2</v>
      </c>
      <c r="F58" s="59">
        <f t="shared" si="9"/>
        <v>8.799172613911185E-3</v>
      </c>
      <c r="G58" s="59">
        <f t="shared" si="9"/>
        <v>4.880644768402307E-3</v>
      </c>
      <c r="H58" s="59">
        <f t="shared" si="9"/>
        <v>4.1710286437152376E-3</v>
      </c>
      <c r="I58" s="59">
        <f t="shared" si="9"/>
        <v>6.3783789005063974E-3</v>
      </c>
      <c r="J58" s="59">
        <f t="shared" si="9"/>
        <v>3.9662232300270946E-2</v>
      </c>
      <c r="K58" s="59">
        <f t="shared" si="9"/>
        <v>7.417306268000308E-2</v>
      </c>
      <c r="L58" s="59">
        <f t="shared" si="9"/>
        <v>0.70688870434068085</v>
      </c>
      <c r="M58" s="59">
        <f t="shared" si="9"/>
        <v>0.59161752149341096</v>
      </c>
      <c r="N58" s="59">
        <f t="shared" si="9"/>
        <v>0.88600738832195458</v>
      </c>
      <c r="O58" s="59">
        <f t="shared" si="9"/>
        <v>1.173283844274398</v>
      </c>
      <c r="P58" s="59">
        <f t="shared" si="9"/>
        <v>0.69942785967352095</v>
      </c>
      <c r="Q58" s="59">
        <f t="shared" si="9"/>
        <v>0.79392136051853068</v>
      </c>
      <c r="R58" s="59">
        <f t="shared" si="9"/>
        <v>1.1791329943999813</v>
      </c>
      <c r="S58" s="59">
        <f t="shared" si="9"/>
        <v>1.2243320322139153</v>
      </c>
      <c r="T58" s="59">
        <f t="shared" si="9"/>
        <v>1.0208825448341088</v>
      </c>
      <c r="U58" s="59">
        <f t="shared" si="9"/>
        <v>0.66682574068269129</v>
      </c>
      <c r="V58" s="59">
        <f t="shared" si="9"/>
        <v>0.48398987461926712</v>
      </c>
      <c r="W58" s="59">
        <f t="shared" si="9"/>
        <v>0.53543515266569519</v>
      </c>
      <c r="X58" s="59">
        <f t="shared" ref="C58:AE67" si="10">X27/X$36*100</f>
        <v>0.9406561229420124</v>
      </c>
      <c r="Y58" s="59">
        <f t="shared" si="10"/>
        <v>1.0493152677813824</v>
      </c>
      <c r="Z58" s="59">
        <f t="shared" si="10"/>
        <v>1.2431497268107998</v>
      </c>
      <c r="AA58" s="59">
        <f t="shared" si="10"/>
        <v>1.2291668975573289</v>
      </c>
      <c r="AB58" s="59">
        <f t="shared" si="10"/>
        <v>2.1583990997840434</v>
      </c>
      <c r="AC58" s="59">
        <f t="shared" si="10"/>
        <v>5.1879106322805821</v>
      </c>
      <c r="AD58" s="59">
        <f t="shared" si="7"/>
        <v>7.1635481669261454</v>
      </c>
      <c r="AE58" s="59">
        <f t="shared" si="10"/>
        <v>1.7286081106155025</v>
      </c>
    </row>
    <row r="59" spans="1:31">
      <c r="A59" s="58">
        <v>851220</v>
      </c>
      <c r="B59" s="59">
        <f t="shared" si="5"/>
        <v>0.36756329298024643</v>
      </c>
      <c r="C59" s="59">
        <f t="shared" si="10"/>
        <v>0.37437252010193395</v>
      </c>
      <c r="D59" s="59">
        <f t="shared" si="10"/>
        <v>0.52136800828498198</v>
      </c>
      <c r="E59" s="59">
        <f t="shared" si="10"/>
        <v>0.59377376060865528</v>
      </c>
      <c r="F59" s="59">
        <f t="shared" si="10"/>
        <v>0.62237459460320022</v>
      </c>
      <c r="G59" s="59">
        <f t="shared" si="10"/>
        <v>0.46929953469738622</v>
      </c>
      <c r="H59" s="59">
        <f t="shared" si="10"/>
        <v>0.41473559397994492</v>
      </c>
      <c r="I59" s="59">
        <f t="shared" si="10"/>
        <v>0.53431939384296723</v>
      </c>
      <c r="J59" s="59">
        <f t="shared" si="10"/>
        <v>0.54775054814568491</v>
      </c>
      <c r="K59" s="59">
        <f t="shared" si="10"/>
        <v>0.39894339327551898</v>
      </c>
      <c r="L59" s="59">
        <f t="shared" si="10"/>
        <v>0.29762928829209162</v>
      </c>
      <c r="M59" s="59">
        <f t="shared" si="10"/>
        <v>0.35961065286928634</v>
      </c>
      <c r="N59" s="59">
        <f t="shared" si="10"/>
        <v>0.50380009936972003</v>
      </c>
      <c r="O59" s="59">
        <f t="shared" si="10"/>
        <v>0.6831914189085021</v>
      </c>
      <c r="P59" s="59">
        <f t="shared" si="10"/>
        <v>0.70921108035960811</v>
      </c>
      <c r="Q59" s="59">
        <f t="shared" si="10"/>
        <v>0.79036630175864098</v>
      </c>
      <c r="R59" s="59">
        <f t="shared" si="10"/>
        <v>0.82497692376374832</v>
      </c>
      <c r="S59" s="59">
        <f t="shared" si="10"/>
        <v>0.91007793190921538</v>
      </c>
      <c r="T59" s="59">
        <f t="shared" si="10"/>
        <v>0.90540351300878075</v>
      </c>
      <c r="U59" s="59">
        <f t="shared" si="10"/>
        <v>1.0344085833562489</v>
      </c>
      <c r="V59" s="59">
        <f t="shared" si="10"/>
        <v>1.0391508765810056</v>
      </c>
      <c r="W59" s="59">
        <f t="shared" si="10"/>
        <v>1.0331955217465465</v>
      </c>
      <c r="X59" s="59">
        <f t="shared" si="10"/>
        <v>0.93348028472043709</v>
      </c>
      <c r="Y59" s="59">
        <f t="shared" si="10"/>
        <v>0.89052066220603798</v>
      </c>
      <c r="Z59" s="59">
        <f t="shared" si="10"/>
        <v>0.95460832441341104</v>
      </c>
      <c r="AA59" s="59">
        <f t="shared" si="10"/>
        <v>0.96279181788885093</v>
      </c>
      <c r="AB59" s="59">
        <f t="shared" si="10"/>
        <v>1.0151419454581665</v>
      </c>
      <c r="AC59" s="59">
        <f t="shared" si="10"/>
        <v>1.5604325633907614</v>
      </c>
      <c r="AD59" s="59">
        <f t="shared" si="7"/>
        <v>1.3743449893071213</v>
      </c>
      <c r="AE59" s="59">
        <f t="shared" si="10"/>
        <v>0.96362618258071187</v>
      </c>
    </row>
    <row r="60" spans="1:31">
      <c r="A60" s="58">
        <v>840999</v>
      </c>
      <c r="B60" s="59">
        <f t="shared" si="5"/>
        <v>2.4897924086585159</v>
      </c>
      <c r="C60" s="59">
        <f t="shared" si="10"/>
        <v>2.6131425379475837</v>
      </c>
      <c r="D60" s="59">
        <f t="shared" si="10"/>
        <v>2.3194367032003274</v>
      </c>
      <c r="E60" s="59">
        <f t="shared" si="10"/>
        <v>1.634634598720756</v>
      </c>
      <c r="F60" s="59">
        <f t="shared" si="10"/>
        <v>1.7925417181609677</v>
      </c>
      <c r="G60" s="59">
        <f t="shared" si="10"/>
        <v>1.6145642512938401</v>
      </c>
      <c r="H60" s="59">
        <f t="shared" si="10"/>
        <v>1.315577873293712</v>
      </c>
      <c r="I60" s="59">
        <f t="shared" si="10"/>
        <v>1.0210349805430099</v>
      </c>
      <c r="J60" s="59">
        <f t="shared" si="10"/>
        <v>0.75721451457028344</v>
      </c>
      <c r="K60" s="59">
        <f t="shared" si="10"/>
        <v>0.81756481010181636</v>
      </c>
      <c r="L60" s="59">
        <f t="shared" si="10"/>
        <v>0.68424282992358498</v>
      </c>
      <c r="M60" s="59">
        <f t="shared" si="10"/>
        <v>0.82800315090849275</v>
      </c>
      <c r="N60" s="59">
        <f t="shared" si="10"/>
        <v>1.033486655598497</v>
      </c>
      <c r="O60" s="59">
        <f t="shared" si="10"/>
        <v>1.2451996061912936</v>
      </c>
      <c r="P60" s="59">
        <f t="shared" si="10"/>
        <v>1.1543487515778765</v>
      </c>
      <c r="Q60" s="59">
        <f t="shared" si="10"/>
        <v>1.2745532526038144</v>
      </c>
      <c r="R60" s="59">
        <f t="shared" si="10"/>
        <v>1.2647478774142307</v>
      </c>
      <c r="S60" s="59">
        <f t="shared" si="10"/>
        <v>1.0944383162110207</v>
      </c>
      <c r="T60" s="59">
        <f t="shared" si="10"/>
        <v>0.96513217945079621</v>
      </c>
      <c r="U60" s="59">
        <f t="shared" si="10"/>
        <v>0.95305144531499364</v>
      </c>
      <c r="V60" s="59">
        <f t="shared" si="10"/>
        <v>0.99289963722041263</v>
      </c>
      <c r="W60" s="59">
        <f t="shared" si="10"/>
        <v>0.99858733121785259</v>
      </c>
      <c r="X60" s="59">
        <f t="shared" si="10"/>
        <v>0.87615711419429121</v>
      </c>
      <c r="Y60" s="59">
        <f t="shared" si="10"/>
        <v>0.85920102386159691</v>
      </c>
      <c r="Z60" s="59">
        <f t="shared" si="10"/>
        <v>0.90210995345347977</v>
      </c>
      <c r="AA60" s="59">
        <f t="shared" si="10"/>
        <v>0.78494469743533024</v>
      </c>
      <c r="AB60" s="59">
        <f t="shared" si="10"/>
        <v>0.8869642587379436</v>
      </c>
      <c r="AC60" s="59">
        <f t="shared" si="10"/>
        <v>1.4194353464286131</v>
      </c>
      <c r="AD60" s="59">
        <f t="shared" si="7"/>
        <v>1.2684889855620665</v>
      </c>
      <c r="AE60" s="59">
        <f t="shared" si="10"/>
        <v>1.0219561691817067</v>
      </c>
    </row>
    <row r="61" spans="1:31">
      <c r="A61" s="58">
        <v>842139</v>
      </c>
      <c r="B61" s="59">
        <f t="shared" si="5"/>
        <v>0.44602598342612698</v>
      </c>
      <c r="C61" s="59">
        <f t="shared" si="10"/>
        <v>0.38554913902966814</v>
      </c>
      <c r="D61" s="59">
        <f t="shared" si="10"/>
        <v>0.32367498536218015</v>
      </c>
      <c r="E61" s="59">
        <f t="shared" si="10"/>
        <v>0.39147693828763791</v>
      </c>
      <c r="F61" s="59">
        <f t="shared" si="10"/>
        <v>0.36773467881818045</v>
      </c>
      <c r="G61" s="59">
        <f t="shared" si="10"/>
        <v>0.23623847750785773</v>
      </c>
      <c r="H61" s="59">
        <f t="shared" si="10"/>
        <v>0.40525210755611285</v>
      </c>
      <c r="I61" s="59">
        <f t="shared" si="10"/>
        <v>0.33074922335367279</v>
      </c>
      <c r="J61" s="59">
        <f t="shared" si="10"/>
        <v>0.50370854316503266</v>
      </c>
      <c r="K61" s="59">
        <f t="shared" si="10"/>
        <v>0.47028354992444216</v>
      </c>
      <c r="L61" s="59">
        <f t="shared" si="10"/>
        <v>0.30962959434784321</v>
      </c>
      <c r="M61" s="59">
        <f t="shared" si="10"/>
        <v>0.34426387782454226</v>
      </c>
      <c r="N61" s="59">
        <f t="shared" si="10"/>
        <v>0.37111071303009141</v>
      </c>
      <c r="O61" s="59">
        <f t="shared" si="10"/>
        <v>0.53609592613146229</v>
      </c>
      <c r="P61" s="59">
        <f t="shared" si="10"/>
        <v>0.72539431668181553</v>
      </c>
      <c r="Q61" s="59">
        <f t="shared" si="10"/>
        <v>0.60988304911774061</v>
      </c>
      <c r="R61" s="59">
        <f t="shared" si="10"/>
        <v>0.5504207505048625</v>
      </c>
      <c r="S61" s="59">
        <f t="shared" si="10"/>
        <v>0.51165884112542026</v>
      </c>
      <c r="T61" s="59">
        <f t="shared" si="10"/>
        <v>0.57706624723583821</v>
      </c>
      <c r="U61" s="59">
        <f t="shared" si="10"/>
        <v>0.63524573390437167</v>
      </c>
      <c r="V61" s="59">
        <f t="shared" si="10"/>
        <v>0.54600961037932594</v>
      </c>
      <c r="W61" s="59">
        <f t="shared" si="10"/>
        <v>0.82646106542236186</v>
      </c>
      <c r="X61" s="59">
        <f t="shared" si="10"/>
        <v>0.82889236181076054</v>
      </c>
      <c r="Y61" s="59">
        <f t="shared" si="10"/>
        <v>0.66813419135193552</v>
      </c>
      <c r="Z61" s="59">
        <f t="shared" si="10"/>
        <v>1.1932769039778239</v>
      </c>
      <c r="AA61" s="59">
        <f t="shared" si="10"/>
        <v>1.7363312528152375</v>
      </c>
      <c r="AB61" s="59">
        <f t="shared" si="10"/>
        <v>1.3037747567145417</v>
      </c>
      <c r="AC61" s="59">
        <f t="shared" si="10"/>
        <v>1.4021070062803425</v>
      </c>
      <c r="AD61" s="59">
        <f t="shared" si="7"/>
        <v>1.2976310434256333</v>
      </c>
      <c r="AE61" s="59">
        <f t="shared" si="10"/>
        <v>0.89054543679967768</v>
      </c>
    </row>
    <row r="62" spans="1:31">
      <c r="A62" s="58">
        <v>870894</v>
      </c>
      <c r="B62" s="59">
        <f t="shared" si="5"/>
        <v>7.9855454001282439E-2</v>
      </c>
      <c r="C62" s="59">
        <f t="shared" si="10"/>
        <v>8.072946349338804E-2</v>
      </c>
      <c r="D62" s="59">
        <f t="shared" si="10"/>
        <v>9.2653266049227467E-2</v>
      </c>
      <c r="E62" s="59">
        <f t="shared" si="10"/>
        <v>6.2651462844235464E-2</v>
      </c>
      <c r="F62" s="59">
        <f t="shared" si="10"/>
        <v>0.10021176494819943</v>
      </c>
      <c r="G62" s="59">
        <f t="shared" si="10"/>
        <v>0.10768583066217283</v>
      </c>
      <c r="H62" s="59">
        <f t="shared" si="10"/>
        <v>6.0705982432196062E-2</v>
      </c>
      <c r="I62" s="59">
        <f t="shared" si="10"/>
        <v>6.7507593878729205E-2</v>
      </c>
      <c r="J62" s="59">
        <f t="shared" si="10"/>
        <v>0.11305549233189842</v>
      </c>
      <c r="K62" s="59">
        <f t="shared" si="10"/>
        <v>0.13416648566958292</v>
      </c>
      <c r="L62" s="59">
        <f t="shared" si="10"/>
        <v>0.17397655319558442</v>
      </c>
      <c r="M62" s="59">
        <f t="shared" si="10"/>
        <v>0.20211858709451611</v>
      </c>
      <c r="N62" s="59">
        <f t="shared" si="10"/>
        <v>0.2791504112256728</v>
      </c>
      <c r="O62" s="59">
        <f t="shared" si="10"/>
        <v>0.41918926826325986</v>
      </c>
      <c r="P62" s="59">
        <f t="shared" si="10"/>
        <v>0.53027960726760737</v>
      </c>
      <c r="Q62" s="59">
        <f t="shared" si="10"/>
        <v>0.60341924166951422</v>
      </c>
      <c r="R62" s="59">
        <f t="shared" si="10"/>
        <v>0.632647527509684</v>
      </c>
      <c r="S62" s="59">
        <f t="shared" si="10"/>
        <v>0.64461580966577003</v>
      </c>
      <c r="T62" s="59">
        <f t="shared" si="10"/>
        <v>0.61456574496284233</v>
      </c>
      <c r="U62" s="59">
        <f t="shared" si="10"/>
        <v>0.63889741390905286</v>
      </c>
      <c r="V62" s="59">
        <f t="shared" si="10"/>
        <v>0.71346867858099816</v>
      </c>
      <c r="W62" s="59">
        <f t="shared" si="10"/>
        <v>0.77876497694771607</v>
      </c>
      <c r="X62" s="59">
        <f t="shared" si="10"/>
        <v>0.79677251825851347</v>
      </c>
      <c r="Y62" s="59">
        <f t="shared" si="10"/>
        <v>0.76979977498175722</v>
      </c>
      <c r="Z62" s="59">
        <f t="shared" si="10"/>
        <v>0.77636614817980198</v>
      </c>
      <c r="AA62" s="59">
        <f t="shared" si="10"/>
        <v>0.70767711498322694</v>
      </c>
      <c r="AB62" s="59">
        <f t="shared" si="10"/>
        <v>0.71239732361307551</v>
      </c>
      <c r="AC62" s="59">
        <f t="shared" si="10"/>
        <v>1.2018487724364002</v>
      </c>
      <c r="AD62" s="59">
        <f t="shared" si="7"/>
        <v>1.2384257801140344</v>
      </c>
      <c r="AE62" s="59">
        <f t="shared" si="10"/>
        <v>0.72158718918123366</v>
      </c>
    </row>
    <row r="63" spans="1:31">
      <c r="A63" s="58">
        <v>841459</v>
      </c>
      <c r="B63" s="59">
        <f t="shared" si="5"/>
        <v>1.2988118524151986</v>
      </c>
      <c r="C63" s="59">
        <f t="shared" si="10"/>
        <v>0.44399149986031816</v>
      </c>
      <c r="D63" s="59">
        <f t="shared" si="10"/>
        <v>0.39555171941171324</v>
      </c>
      <c r="E63" s="59">
        <f t="shared" si="10"/>
        <v>0.31518540335817863</v>
      </c>
      <c r="F63" s="59">
        <f t="shared" si="10"/>
        <v>0.30936271488727646</v>
      </c>
      <c r="G63" s="59">
        <f t="shared" si="10"/>
        <v>0.24189548562380159</v>
      </c>
      <c r="H63" s="59">
        <f t="shared" si="10"/>
        <v>0.3342124231495322</v>
      </c>
      <c r="I63" s="59">
        <f t="shared" si="10"/>
        <v>0.32500645508258985</v>
      </c>
      <c r="J63" s="59">
        <f t="shared" si="10"/>
        <v>0.49987360886688292</v>
      </c>
      <c r="K63" s="59">
        <f t="shared" si="10"/>
        <v>0.40758849394214403</v>
      </c>
      <c r="L63" s="59">
        <f t="shared" si="10"/>
        <v>0.33129064175943218</v>
      </c>
      <c r="M63" s="59">
        <f t="shared" si="10"/>
        <v>0.29544649063914763</v>
      </c>
      <c r="N63" s="59">
        <f t="shared" si="10"/>
        <v>0.95552171307403222</v>
      </c>
      <c r="O63" s="59">
        <f t="shared" si="10"/>
        <v>0.96864935337693436</v>
      </c>
      <c r="P63" s="59">
        <f t="shared" si="10"/>
        <v>0.96756562777939936</v>
      </c>
      <c r="Q63" s="59">
        <f t="shared" si="10"/>
        <v>1.0193039868596425</v>
      </c>
      <c r="R63" s="59">
        <f t="shared" si="10"/>
        <v>0.85985086681606882</v>
      </c>
      <c r="S63" s="59">
        <f t="shared" si="10"/>
        <v>0.76655088221121015</v>
      </c>
      <c r="T63" s="59">
        <f t="shared" si="10"/>
        <v>0.74807141753227047</v>
      </c>
      <c r="U63" s="59">
        <f t="shared" si="10"/>
        <v>0.75058945434366475</v>
      </c>
      <c r="V63" s="59">
        <f t="shared" si="10"/>
        <v>0.72701834311996538</v>
      </c>
      <c r="W63" s="59">
        <f t="shared" si="10"/>
        <v>0.76055704336054564</v>
      </c>
      <c r="X63" s="59">
        <f t="shared" si="10"/>
        <v>0.74707107296970587</v>
      </c>
      <c r="Y63" s="59">
        <f t="shared" si="10"/>
        <v>0.72861142092076603</v>
      </c>
      <c r="Z63" s="59">
        <f t="shared" si="10"/>
        <v>0.825317741257656</v>
      </c>
      <c r="AA63" s="59">
        <f t="shared" si="10"/>
        <v>0.93065586696421032</v>
      </c>
      <c r="AB63" s="59">
        <f t="shared" si="10"/>
        <v>1.0466207759148778</v>
      </c>
      <c r="AC63" s="59">
        <f t="shared" si="10"/>
        <v>1.5781802771758797</v>
      </c>
      <c r="AD63" s="59">
        <f t="shared" si="7"/>
        <v>1.2635815203309213</v>
      </c>
      <c r="AE63" s="59">
        <f t="shared" si="10"/>
        <v>0.88455264415418633</v>
      </c>
    </row>
    <row r="64" spans="1:31">
      <c r="A64" s="58">
        <v>870210</v>
      </c>
      <c r="B64" s="59">
        <f t="shared" si="5"/>
        <v>8.1354435712376591E-2</v>
      </c>
      <c r="C64" s="59">
        <f t="shared" si="10"/>
        <v>0.25252328617492342</v>
      </c>
      <c r="D64" s="59">
        <f t="shared" si="10"/>
        <v>1.0952400519061669</v>
      </c>
      <c r="E64" s="59">
        <f t="shared" si="10"/>
        <v>0.57336094862068143</v>
      </c>
      <c r="F64" s="59">
        <f t="shared" si="10"/>
        <v>0.43218017142242465</v>
      </c>
      <c r="G64" s="59">
        <f t="shared" si="10"/>
        <v>0.30219286376922777</v>
      </c>
      <c r="H64" s="59">
        <f t="shared" si="10"/>
        <v>0.45222558612186392</v>
      </c>
      <c r="I64" s="59">
        <f t="shared" si="10"/>
        <v>0.22523039271016387</v>
      </c>
      <c r="J64" s="59">
        <f t="shared" si="10"/>
        <v>0.15805459629443308</v>
      </c>
      <c r="K64" s="59">
        <f t="shared" si="10"/>
        <v>0.19305229436761195</v>
      </c>
      <c r="L64" s="59">
        <f t="shared" si="10"/>
        <v>0.62160771335673404</v>
      </c>
      <c r="M64" s="59">
        <f t="shared" si="10"/>
        <v>0.55757989253135842</v>
      </c>
      <c r="N64" s="59">
        <f t="shared" si="10"/>
        <v>0.76652052833851436</v>
      </c>
      <c r="O64" s="59">
        <f t="shared" si="10"/>
        <v>0.90326587301851835</v>
      </c>
      <c r="P64" s="59">
        <f t="shared" si="10"/>
        <v>1.6957309051509879</v>
      </c>
      <c r="Q64" s="59">
        <f t="shared" si="10"/>
        <v>0.6977191583986021</v>
      </c>
      <c r="R64" s="59">
        <f t="shared" si="10"/>
        <v>0.84824183513842188</v>
      </c>
      <c r="S64" s="59">
        <f t="shared" si="10"/>
        <v>0.81635983127465295</v>
      </c>
      <c r="T64" s="59">
        <f t="shared" si="10"/>
        <v>0.83192787738992457</v>
      </c>
      <c r="U64" s="59">
        <f t="shared" si="10"/>
        <v>0.90577846735341494</v>
      </c>
      <c r="V64" s="59">
        <f t="shared" si="10"/>
        <v>0.850892178205641</v>
      </c>
      <c r="W64" s="59">
        <f t="shared" si="10"/>
        <v>0.80971461482465712</v>
      </c>
      <c r="X64" s="59">
        <f t="shared" si="10"/>
        <v>0.68322159051758002</v>
      </c>
      <c r="Y64" s="59">
        <f t="shared" si="10"/>
        <v>0.67392998279065386</v>
      </c>
      <c r="Z64" s="59">
        <f t="shared" si="10"/>
        <v>0.67527865889275118</v>
      </c>
      <c r="AA64" s="59">
        <f t="shared" si="10"/>
        <v>0.39423525352239713</v>
      </c>
      <c r="AB64" s="59">
        <f t="shared" si="10"/>
        <v>0.32050823031238934</v>
      </c>
      <c r="AC64" s="59">
        <f t="shared" si="10"/>
        <v>0.44945795284445705</v>
      </c>
      <c r="AD64" s="59">
        <f t="shared" si="7"/>
        <v>0.71215914593752494</v>
      </c>
      <c r="AE64" s="59">
        <f t="shared" si="10"/>
        <v>0.68808034968382281</v>
      </c>
    </row>
    <row r="65" spans="1:33">
      <c r="A65" s="58" t="s">
        <v>105</v>
      </c>
      <c r="B65" s="59">
        <f t="shared" si="5"/>
        <v>40.684585548816919</v>
      </c>
      <c r="C65" s="59">
        <f t="shared" si="10"/>
        <v>42.131827970745164</v>
      </c>
      <c r="D65" s="59">
        <f t="shared" si="10"/>
        <v>41.811679530765602</v>
      </c>
      <c r="E65" s="59">
        <f t="shared" si="10"/>
        <v>41.166279657857743</v>
      </c>
      <c r="F65" s="59">
        <f t="shared" si="10"/>
        <v>44.614918208998297</v>
      </c>
      <c r="G65" s="59">
        <f t="shared" si="10"/>
        <v>35.834878469537436</v>
      </c>
      <c r="H65" s="59">
        <f t="shared" si="10"/>
        <v>32.258767170970948</v>
      </c>
      <c r="I65" s="59">
        <f t="shared" si="10"/>
        <v>32.327262529916958</v>
      </c>
      <c r="J65" s="59">
        <f t="shared" si="10"/>
        <v>33.754851051486575</v>
      </c>
      <c r="K65" s="59">
        <f t="shared" si="10"/>
        <v>30.689629659975864</v>
      </c>
      <c r="L65" s="59">
        <f t="shared" si="10"/>
        <v>36.343315396455701</v>
      </c>
      <c r="M65" s="59">
        <f t="shared" si="10"/>
        <v>30.200191278018341</v>
      </c>
      <c r="N65" s="59">
        <f t="shared" si="10"/>
        <v>77.678179884358016</v>
      </c>
      <c r="O65" s="59">
        <f t="shared" si="10"/>
        <v>76.847112438167812</v>
      </c>
      <c r="P65" s="59">
        <f t="shared" si="10"/>
        <v>81.416123740946816</v>
      </c>
      <c r="Q65" s="59">
        <f t="shared" si="10"/>
        <v>79.044070425571334</v>
      </c>
      <c r="R65" s="59">
        <f t="shared" si="10"/>
        <v>78.486280918424953</v>
      </c>
      <c r="S65" s="59">
        <f t="shared" si="10"/>
        <v>84.133798240000019</v>
      </c>
      <c r="T65" s="59">
        <f t="shared" si="10"/>
        <v>83.794748602598574</v>
      </c>
      <c r="U65" s="59">
        <f t="shared" si="10"/>
        <v>84.640730775651264</v>
      </c>
      <c r="V65" s="59">
        <f t="shared" si="10"/>
        <v>83.826558756072373</v>
      </c>
      <c r="W65" s="59">
        <f t="shared" si="10"/>
        <v>84.205454937414331</v>
      </c>
      <c r="X65" s="59">
        <f t="shared" si="10"/>
        <v>87.190817692052676</v>
      </c>
      <c r="Y65" s="59">
        <f t="shared" si="10"/>
        <v>84.804345388791162</v>
      </c>
      <c r="Z65" s="59">
        <f t="shared" si="10"/>
        <v>85.083801906287434</v>
      </c>
      <c r="AA65" s="59">
        <f t="shared" si="10"/>
        <v>85.39067208166226</v>
      </c>
      <c r="AB65" s="59">
        <f t="shared" si="10"/>
        <v>88.225803493678541</v>
      </c>
      <c r="AC65" s="59">
        <f t="shared" si="10"/>
        <v>70.992421300643826</v>
      </c>
      <c r="AD65" s="59">
        <f t="shared" si="7"/>
        <v>73.518566415795618</v>
      </c>
      <c r="AE65" s="59">
        <f t="shared" si="10"/>
        <v>79.307127423351659</v>
      </c>
    </row>
    <row r="66" spans="1:33">
      <c r="A66" s="58" t="s">
        <v>106</v>
      </c>
      <c r="B66" s="59">
        <f t="shared" si="5"/>
        <v>59.315414451183081</v>
      </c>
      <c r="C66" s="59">
        <f t="shared" si="10"/>
        <v>57.868172029254836</v>
      </c>
      <c r="D66" s="59">
        <f t="shared" si="10"/>
        <v>58.188320469234398</v>
      </c>
      <c r="E66" s="59">
        <f t="shared" si="10"/>
        <v>58.833720342142257</v>
      </c>
      <c r="F66" s="59">
        <f t="shared" si="10"/>
        <v>55.385081791001703</v>
      </c>
      <c r="G66" s="59">
        <f t="shared" si="10"/>
        <v>64.165121530462571</v>
      </c>
      <c r="H66" s="59">
        <f t="shared" si="10"/>
        <v>67.741232829029045</v>
      </c>
      <c r="I66" s="59">
        <f t="shared" si="10"/>
        <v>67.67273747008305</v>
      </c>
      <c r="J66" s="59">
        <f t="shared" si="10"/>
        <v>66.245148948513418</v>
      </c>
      <c r="K66" s="59">
        <f t="shared" si="10"/>
        <v>69.310370340024136</v>
      </c>
      <c r="L66" s="59">
        <f t="shared" si="10"/>
        <v>63.656684603544299</v>
      </c>
      <c r="M66" s="59">
        <f t="shared" si="10"/>
        <v>69.799808721981663</v>
      </c>
      <c r="N66" s="59">
        <f t="shared" si="10"/>
        <v>22.321820115641984</v>
      </c>
      <c r="O66" s="59">
        <f t="shared" si="10"/>
        <v>23.152887561832188</v>
      </c>
      <c r="P66" s="59">
        <f t="shared" si="10"/>
        <v>18.583876259053184</v>
      </c>
      <c r="Q66" s="59">
        <f t="shared" si="10"/>
        <v>20.955929574428666</v>
      </c>
      <c r="R66" s="59">
        <f t="shared" si="10"/>
        <v>21.51371908157504</v>
      </c>
      <c r="S66" s="59">
        <f t="shared" si="10"/>
        <v>15.866201759999973</v>
      </c>
      <c r="T66" s="59">
        <f t="shared" si="10"/>
        <v>16.20525139740143</v>
      </c>
      <c r="U66" s="59">
        <f t="shared" si="10"/>
        <v>15.359269224348735</v>
      </c>
      <c r="V66" s="59">
        <f t="shared" si="10"/>
        <v>16.173441243927638</v>
      </c>
      <c r="W66" s="59">
        <f t="shared" si="10"/>
        <v>15.794545062585675</v>
      </c>
      <c r="X66" s="59">
        <f t="shared" si="10"/>
        <v>12.809182307947328</v>
      </c>
      <c r="Y66" s="59">
        <f t="shared" si="10"/>
        <v>15.195654611208829</v>
      </c>
      <c r="Z66" s="59">
        <f t="shared" si="10"/>
        <v>14.916198093712566</v>
      </c>
      <c r="AA66" s="59">
        <f t="shared" si="10"/>
        <v>14.609327918337739</v>
      </c>
      <c r="AB66" s="59">
        <f t="shared" si="10"/>
        <v>11.774196506321461</v>
      </c>
      <c r="AC66" s="59">
        <f t="shared" si="10"/>
        <v>29.007578699356181</v>
      </c>
      <c r="AD66" s="59">
        <f t="shared" si="7"/>
        <v>26.481433584204382</v>
      </c>
      <c r="AE66" s="59">
        <f t="shared" si="10"/>
        <v>20.692872576648334</v>
      </c>
    </row>
    <row r="67" spans="1:33">
      <c r="A67" s="57" t="s">
        <v>94</v>
      </c>
      <c r="B67" s="59">
        <f t="shared" si="5"/>
        <v>100</v>
      </c>
      <c r="C67" s="59">
        <f t="shared" si="10"/>
        <v>100</v>
      </c>
      <c r="D67" s="59">
        <f t="shared" si="10"/>
        <v>100</v>
      </c>
      <c r="E67" s="59">
        <f t="shared" si="10"/>
        <v>100</v>
      </c>
      <c r="F67" s="59">
        <f t="shared" si="10"/>
        <v>100</v>
      </c>
      <c r="G67" s="59">
        <f t="shared" si="10"/>
        <v>100</v>
      </c>
      <c r="H67" s="59">
        <f t="shared" si="10"/>
        <v>100</v>
      </c>
      <c r="I67" s="59">
        <f t="shared" si="10"/>
        <v>100</v>
      </c>
      <c r="J67" s="59">
        <f t="shared" si="10"/>
        <v>100</v>
      </c>
      <c r="K67" s="59">
        <f t="shared" si="10"/>
        <v>100</v>
      </c>
      <c r="L67" s="59">
        <f t="shared" si="10"/>
        <v>100</v>
      </c>
      <c r="M67" s="59">
        <f t="shared" si="10"/>
        <v>100</v>
      </c>
      <c r="N67" s="59">
        <f t="shared" si="10"/>
        <v>100</v>
      </c>
      <c r="O67" s="59">
        <f t="shared" si="10"/>
        <v>100</v>
      </c>
      <c r="P67" s="59">
        <f t="shared" si="10"/>
        <v>100</v>
      </c>
      <c r="Q67" s="59">
        <f t="shared" si="10"/>
        <v>100</v>
      </c>
      <c r="R67" s="59">
        <f t="shared" si="10"/>
        <v>100</v>
      </c>
      <c r="S67" s="59">
        <f t="shared" si="10"/>
        <v>100</v>
      </c>
      <c r="T67" s="59">
        <f t="shared" si="10"/>
        <v>100</v>
      </c>
      <c r="U67" s="59">
        <f t="shared" si="10"/>
        <v>100</v>
      </c>
      <c r="V67" s="59">
        <f t="shared" si="10"/>
        <v>100</v>
      </c>
      <c r="W67" s="59">
        <f t="shared" si="10"/>
        <v>100</v>
      </c>
      <c r="X67" s="59">
        <f t="shared" si="10"/>
        <v>100</v>
      </c>
      <c r="Y67" s="59">
        <f t="shared" si="10"/>
        <v>100</v>
      </c>
      <c r="Z67" s="59">
        <f t="shared" si="10"/>
        <v>100</v>
      </c>
      <c r="AA67" s="59">
        <f>AA36/AA$36*100</f>
        <v>100</v>
      </c>
      <c r="AB67" s="59">
        <f>AB36/AB$36*100</f>
        <v>100</v>
      </c>
      <c r="AC67" s="59">
        <f>AC36/AC$36*100</f>
        <v>100</v>
      </c>
      <c r="AD67" s="59">
        <f>AD36/AD$36*100</f>
        <v>100</v>
      </c>
      <c r="AE67" s="59">
        <f>AE36/AE$36*100</f>
        <v>100</v>
      </c>
    </row>
    <row r="68" spans="1:33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G68" s="15"/>
    </row>
    <row r="69" spans="1:33" ht="12.75" customHeight="1">
      <c r="A69" s="57"/>
      <c r="B69" s="114" t="s">
        <v>96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</row>
    <row r="70" spans="1:33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:33">
      <c r="A71" s="58">
        <v>851712</v>
      </c>
      <c r="B71" s="59" t="s">
        <v>97</v>
      </c>
      <c r="C71" s="59" t="str">
        <f t="shared" ref="C71:C98" si="11">IF(B9=0,"--",(C9/B9)*100-100)</f>
        <v>--</v>
      </c>
      <c r="D71" s="59" t="str">
        <f t="shared" ref="D71:D98" si="12">IF(C9=0,"--",(D9/C9)*100-100)</f>
        <v>--</v>
      </c>
      <c r="E71" s="59" t="str">
        <f t="shared" ref="E71:E98" si="13">IF(D9=0,"--",(E9/D9)*100-100)</f>
        <v>--</v>
      </c>
      <c r="F71" s="59" t="str">
        <f t="shared" ref="F71:F98" si="14">IF(E9=0,"--",(F9/E9)*100-100)</f>
        <v>--</v>
      </c>
      <c r="G71" s="59" t="str">
        <f t="shared" ref="G71:G98" si="15">IF(F9=0,"--",(G9/F9)*100-100)</f>
        <v>--</v>
      </c>
      <c r="H71" s="59" t="str">
        <f t="shared" ref="H71:H98" si="16">IF(G9=0,"--",(H9/G9)*100-100)</f>
        <v>--</v>
      </c>
      <c r="I71" s="59" t="str">
        <f t="shared" ref="I71:I98" si="17">IF(H9=0,"--",(I9/H9)*100-100)</f>
        <v>--</v>
      </c>
      <c r="J71" s="59" t="str">
        <f t="shared" ref="J71:J98" si="18">IF(I9=0,"--",(J9/I9)*100-100)</f>
        <v>--</v>
      </c>
      <c r="K71" s="59" t="str">
        <f t="shared" ref="K71:K98" si="19">IF(J9=0,"--",(K9/J9)*100-100)</f>
        <v>--</v>
      </c>
      <c r="L71" s="59" t="str">
        <f t="shared" ref="L71:L98" si="20">IF(K9=0,"--",(L9/K9)*100-100)</f>
        <v>--</v>
      </c>
      <c r="M71" s="59" t="str">
        <f t="shared" ref="M71:M98" si="21">IF(L9=0,"--",(M9/L9)*100-100)</f>
        <v>--</v>
      </c>
      <c r="N71" s="59" t="str">
        <f t="shared" ref="N71:N98" si="22">IF(M9=0,"--",(N9/M9)*100-100)</f>
        <v>--</v>
      </c>
      <c r="O71" s="59">
        <f t="shared" ref="O71:O98" si="23">IF(N9=0,"--",(O9/N9)*100-100)</f>
        <v>7.8313002122438462</v>
      </c>
      <c r="P71" s="59">
        <f t="shared" ref="P71:P98" si="24">IF(O9=0,"--",(P9/O9)*100-100)</f>
        <v>2.2350867546582265</v>
      </c>
      <c r="Q71" s="59">
        <f t="shared" ref="Q71:Q98" si="25">IF(P9=0,"--",(Q9/P9)*100-100)</f>
        <v>18.272553911407584</v>
      </c>
      <c r="R71" s="59">
        <f t="shared" ref="R71:R98" si="26">IF(Q9=0,"--",(R9/Q9)*100-100)</f>
        <v>34.257089464851276</v>
      </c>
      <c r="S71" s="59">
        <f t="shared" ref="S71:S98" si="27">IF(R9=0,"--",(S9/R9)*100-100)</f>
        <v>28.922253980981111</v>
      </c>
      <c r="T71" s="59">
        <f t="shared" ref="T71:T98" si="28">IF(S9=0,"--",(T9/S9)*100-100)</f>
        <v>17.398566977796847</v>
      </c>
      <c r="U71" s="59">
        <f t="shared" ref="U71:U98" si="29">IF(T9=0,"--",(U9/T9)*100-100)</f>
        <v>21.203468295426347</v>
      </c>
      <c r="V71" s="59">
        <f t="shared" ref="V71:V98" si="30">IF(U9=0,"--",(V9/U9)*100-100)</f>
        <v>7.9167218315481875</v>
      </c>
      <c r="W71" s="59">
        <f t="shared" ref="W71:W98" si="31">IF(V9=0,"--",(W9/V9)*100-100)</f>
        <v>-7.1369030991418896</v>
      </c>
      <c r="X71" s="59">
        <f t="shared" ref="X71:X98" si="32">IF(W9=0,"--",(X9/W9)*100-100)</f>
        <v>10.104366158148295</v>
      </c>
      <c r="Y71" s="59">
        <f t="shared" ref="Y71:Y98" si="33">IF(X9=0,"--",(Y9/X9)*100-100)</f>
        <v>10.632864985808439</v>
      </c>
      <c r="Z71" s="59">
        <f t="shared" ref="Z71:Z98" si="34">IF(Y9=0,"--",(Z9/Y9)*100-100)</f>
        <v>-11.453892480400185</v>
      </c>
      <c r="AA71" s="59">
        <f t="shared" ref="AA71:AA98" si="35">IF(Z9=0,"--",(AA9/Z9)*100-100)</f>
        <v>0.62682253009079147</v>
      </c>
      <c r="AB71" s="59">
        <f t="shared" ref="AB71:AB98" si="36">IF(AA9=0,"--",(AB9/AA9)*100-100)</f>
        <v>21.290068065241783</v>
      </c>
      <c r="AC71" s="59">
        <f t="shared" ref="AC71:AD98" si="37">IF(AB9=0,"--",(AC9/AB9)*100-100)</f>
        <v>-100</v>
      </c>
      <c r="AD71" s="59" t="str">
        <f t="shared" si="37"/>
        <v>--</v>
      </c>
      <c r="AE71" s="92" t="str">
        <f>IFERROR((POWER(AD9/B9,1/29)*100-100),"0")</f>
        <v>0</v>
      </c>
    </row>
    <row r="72" spans="1:33">
      <c r="A72" s="58">
        <v>850760</v>
      </c>
      <c r="B72" s="59" t="s">
        <v>97</v>
      </c>
      <c r="C72" s="59" t="str">
        <f t="shared" si="11"/>
        <v>--</v>
      </c>
      <c r="D72" s="59" t="str">
        <f t="shared" si="12"/>
        <v>--</v>
      </c>
      <c r="E72" s="59" t="str">
        <f t="shared" si="13"/>
        <v>--</v>
      </c>
      <c r="F72" s="59" t="str">
        <f t="shared" si="14"/>
        <v>--</v>
      </c>
      <c r="G72" s="59" t="str">
        <f t="shared" si="15"/>
        <v>--</v>
      </c>
      <c r="H72" s="59" t="str">
        <f t="shared" si="16"/>
        <v>--</v>
      </c>
      <c r="I72" s="59" t="str">
        <f t="shared" si="17"/>
        <v>--</v>
      </c>
      <c r="J72" s="59" t="str">
        <f t="shared" si="18"/>
        <v>--</v>
      </c>
      <c r="K72" s="59" t="str">
        <f t="shared" si="19"/>
        <v>--</v>
      </c>
      <c r="L72" s="59" t="str">
        <f t="shared" si="20"/>
        <v>--</v>
      </c>
      <c r="M72" s="59" t="str">
        <f t="shared" si="21"/>
        <v>--</v>
      </c>
      <c r="N72" s="59" t="str">
        <f t="shared" si="22"/>
        <v>--</v>
      </c>
      <c r="O72" s="59" t="str">
        <f t="shared" si="23"/>
        <v>--</v>
      </c>
      <c r="P72" s="59" t="str">
        <f t="shared" si="24"/>
        <v>--</v>
      </c>
      <c r="Q72" s="59" t="str">
        <f t="shared" si="25"/>
        <v>--</v>
      </c>
      <c r="R72" s="59" t="str">
        <f t="shared" si="26"/>
        <v>--</v>
      </c>
      <c r="S72" s="59" t="str">
        <f t="shared" si="27"/>
        <v>--</v>
      </c>
      <c r="T72" s="59">
        <f t="shared" si="28"/>
        <v>7.6704551506912964</v>
      </c>
      <c r="U72" s="59">
        <f t="shared" si="29"/>
        <v>13.801419096515886</v>
      </c>
      <c r="V72" s="59">
        <f t="shared" si="30"/>
        <v>18.621258830376291</v>
      </c>
      <c r="W72" s="59">
        <f t="shared" si="31"/>
        <v>5.3549140630885859</v>
      </c>
      <c r="X72" s="59">
        <f t="shared" si="32"/>
        <v>17.640564027164118</v>
      </c>
      <c r="Y72" s="59">
        <f t="shared" si="33"/>
        <v>34.492436916816217</v>
      </c>
      <c r="Z72" s="59">
        <f t="shared" si="34"/>
        <v>20.392121052154423</v>
      </c>
      <c r="AA72" s="59">
        <f t="shared" si="35"/>
        <v>22.327277516128419</v>
      </c>
      <c r="AB72" s="59">
        <f t="shared" si="36"/>
        <v>85.381613711752379</v>
      </c>
      <c r="AC72" s="59">
        <f t="shared" si="37"/>
        <v>72.303967067707532</v>
      </c>
      <c r="AD72" s="59">
        <f t="shared" si="37"/>
        <v>27.667181934249058</v>
      </c>
      <c r="AE72" s="92" t="str">
        <f t="shared" ref="AE72:AE98" si="38">IFERROR((POWER(AD10/B10,1/29)*100-100),"0")</f>
        <v>0</v>
      </c>
    </row>
    <row r="73" spans="1:33">
      <c r="A73" s="58">
        <v>401120</v>
      </c>
      <c r="B73" s="59" t="s">
        <v>97</v>
      </c>
      <c r="C73" s="59">
        <f t="shared" si="11"/>
        <v>7.1629308397347984</v>
      </c>
      <c r="D73" s="59">
        <f t="shared" si="12"/>
        <v>-3.4964904070223071</v>
      </c>
      <c r="E73" s="59">
        <f t="shared" si="13"/>
        <v>20.095032081958237</v>
      </c>
      <c r="F73" s="59">
        <f t="shared" si="14"/>
        <v>36.51164453847025</v>
      </c>
      <c r="G73" s="59">
        <f t="shared" si="15"/>
        <v>44.118207345059744</v>
      </c>
      <c r="H73" s="59">
        <f t="shared" si="16"/>
        <v>-0.24516765824607489</v>
      </c>
      <c r="I73" s="59">
        <f t="shared" si="17"/>
        <v>29.978113160379621</v>
      </c>
      <c r="J73" s="59">
        <f t="shared" si="18"/>
        <v>19.555285567334863</v>
      </c>
      <c r="K73" s="59">
        <f t="shared" si="19"/>
        <v>60.505501630610013</v>
      </c>
      <c r="L73" s="59">
        <f t="shared" si="20"/>
        <v>46.781528227574569</v>
      </c>
      <c r="M73" s="59">
        <f t="shared" si="21"/>
        <v>29.826238464583469</v>
      </c>
      <c r="N73" s="59">
        <f t="shared" si="22"/>
        <v>28.394080537174204</v>
      </c>
      <c r="O73" s="59">
        <f t="shared" si="23"/>
        <v>9.1091919899928655</v>
      </c>
      <c r="P73" s="59">
        <f t="shared" si="24"/>
        <v>-6.4619883447039115</v>
      </c>
      <c r="Q73" s="59">
        <f t="shared" si="25"/>
        <v>43.554282263103971</v>
      </c>
      <c r="R73" s="59">
        <f t="shared" si="26"/>
        <v>46.626058707220551</v>
      </c>
      <c r="S73" s="59">
        <f t="shared" si="27"/>
        <v>8.8215883775599053</v>
      </c>
      <c r="T73" s="59">
        <f t="shared" si="28"/>
        <v>0.95842085637821128</v>
      </c>
      <c r="U73" s="59">
        <f t="shared" si="29"/>
        <v>4.7327342329547548</v>
      </c>
      <c r="V73" s="59">
        <f t="shared" si="30"/>
        <v>-14.934796110063971</v>
      </c>
      <c r="W73" s="59">
        <f t="shared" si="31"/>
        <v>-7.8666283749027457</v>
      </c>
      <c r="X73" s="59">
        <f t="shared" si="32"/>
        <v>10.733399650269831</v>
      </c>
      <c r="Y73" s="59">
        <f t="shared" si="33"/>
        <v>5.6324215217021987</v>
      </c>
      <c r="Z73" s="59">
        <f t="shared" si="34"/>
        <v>-5.873977212287059</v>
      </c>
      <c r="AA73" s="59">
        <f t="shared" si="35"/>
        <v>-10.209803372519715</v>
      </c>
      <c r="AB73" s="59">
        <f t="shared" si="36"/>
        <v>17.713650906786299</v>
      </c>
      <c r="AC73" s="59">
        <f t="shared" si="37"/>
        <v>18.287928452870688</v>
      </c>
      <c r="AD73" s="59">
        <f t="shared" si="37"/>
        <v>9.7577548239647456</v>
      </c>
      <c r="AE73" s="92">
        <f t="shared" si="38"/>
        <v>13.896904972607558</v>
      </c>
    </row>
    <row r="74" spans="1:33">
      <c r="A74" s="58">
        <v>870870</v>
      </c>
      <c r="B74" s="59" t="s">
        <v>97</v>
      </c>
      <c r="C74" s="59">
        <f t="shared" si="11"/>
        <v>25.362017490501174</v>
      </c>
      <c r="D74" s="59">
        <f t="shared" si="12"/>
        <v>13.020237360475036</v>
      </c>
      <c r="E74" s="59">
        <f t="shared" si="13"/>
        <v>-8.6049774107818848</v>
      </c>
      <c r="F74" s="59">
        <f t="shared" si="14"/>
        <v>48.306098074976006</v>
      </c>
      <c r="G74" s="59">
        <f t="shared" si="15"/>
        <v>67.762388598819484</v>
      </c>
      <c r="H74" s="59">
        <f t="shared" si="16"/>
        <v>34.506327255751899</v>
      </c>
      <c r="I74" s="59">
        <f t="shared" si="17"/>
        <v>38.098351342940816</v>
      </c>
      <c r="J74" s="59">
        <f t="shared" si="18"/>
        <v>28.269362973314514</v>
      </c>
      <c r="K74" s="59">
        <f t="shared" si="19"/>
        <v>85.734571463652969</v>
      </c>
      <c r="L74" s="59">
        <f t="shared" si="20"/>
        <v>222.47004325838441</v>
      </c>
      <c r="M74" s="59">
        <f t="shared" si="21"/>
        <v>-27.99868458327947</v>
      </c>
      <c r="N74" s="59">
        <f t="shared" si="22"/>
        <v>34.674269685344512</v>
      </c>
      <c r="O74" s="59">
        <f t="shared" si="23"/>
        <v>7.5483669129725826</v>
      </c>
      <c r="P74" s="59">
        <f t="shared" si="24"/>
        <v>-27.920565996412122</v>
      </c>
      <c r="Q74" s="59">
        <f t="shared" si="25"/>
        <v>46.525356222958067</v>
      </c>
      <c r="R74" s="59">
        <f t="shared" si="26"/>
        <v>26.731568543926002</v>
      </c>
      <c r="S74" s="59">
        <f t="shared" si="27"/>
        <v>9.095474095027285</v>
      </c>
      <c r="T74" s="59">
        <f t="shared" si="28"/>
        <v>5.6641615622570214</v>
      </c>
      <c r="U74" s="59">
        <f t="shared" si="29"/>
        <v>10.483691997379154</v>
      </c>
      <c r="V74" s="59">
        <f t="shared" si="30"/>
        <v>-4.2205778933036839</v>
      </c>
      <c r="W74" s="59">
        <f t="shared" si="31"/>
        <v>-1.9316732495929614</v>
      </c>
      <c r="X74" s="59">
        <f t="shared" si="32"/>
        <v>13.29426729119065</v>
      </c>
      <c r="Y74" s="59">
        <f t="shared" si="33"/>
        <v>11.452456571129346</v>
      </c>
      <c r="Z74" s="59">
        <f t="shared" si="34"/>
        <v>-15.162181997950853</v>
      </c>
      <c r="AA74" s="59">
        <f t="shared" si="35"/>
        <v>-13.369079564419309</v>
      </c>
      <c r="AB74" s="59">
        <f t="shared" si="36"/>
        <v>32.210423230262307</v>
      </c>
      <c r="AC74" s="59">
        <f t="shared" si="37"/>
        <v>4.8985717741130088</v>
      </c>
      <c r="AD74" s="59">
        <f t="shared" si="37"/>
        <v>-0.47423949513857622</v>
      </c>
      <c r="AE74" s="92">
        <f t="shared" si="38"/>
        <v>17.142655062427465</v>
      </c>
    </row>
    <row r="75" spans="1:33">
      <c r="A75" s="58">
        <v>401110</v>
      </c>
      <c r="B75" s="59" t="s">
        <v>97</v>
      </c>
      <c r="C75" s="59">
        <f t="shared" si="11"/>
        <v>11.572570760638513</v>
      </c>
      <c r="D75" s="59">
        <f t="shared" si="12"/>
        <v>-4.2772132043353537</v>
      </c>
      <c r="E75" s="59">
        <f t="shared" si="13"/>
        <v>49.097256069554419</v>
      </c>
      <c r="F75" s="59">
        <f t="shared" si="14"/>
        <v>22.674287517808295</v>
      </c>
      <c r="G75" s="59">
        <f t="shared" si="15"/>
        <v>17.937337918395244</v>
      </c>
      <c r="H75" s="59">
        <f t="shared" si="16"/>
        <v>2.2013357029744043</v>
      </c>
      <c r="I75" s="59">
        <f t="shared" si="17"/>
        <v>24.129837936646425</v>
      </c>
      <c r="J75" s="59">
        <f t="shared" si="18"/>
        <v>51.584122221280353</v>
      </c>
      <c r="K75" s="59">
        <f t="shared" si="19"/>
        <v>117.26340826504605</v>
      </c>
      <c r="L75" s="59">
        <f t="shared" si="20"/>
        <v>70.378951129234139</v>
      </c>
      <c r="M75" s="59">
        <f t="shared" si="21"/>
        <v>37.450670751258997</v>
      </c>
      <c r="N75" s="59">
        <f t="shared" si="22"/>
        <v>50.48602113084732</v>
      </c>
      <c r="O75" s="59">
        <f t="shared" si="23"/>
        <v>24.896917998536679</v>
      </c>
      <c r="P75" s="59">
        <f t="shared" si="24"/>
        <v>1.8791259616972553</v>
      </c>
      <c r="Q75" s="59">
        <f t="shared" si="25"/>
        <v>26.58106777160711</v>
      </c>
      <c r="R75" s="59">
        <f t="shared" si="26"/>
        <v>37.363658330968832</v>
      </c>
      <c r="S75" s="59">
        <f t="shared" si="27"/>
        <v>5.6615511968293788</v>
      </c>
      <c r="T75" s="59">
        <f t="shared" si="28"/>
        <v>5.2184634017783651</v>
      </c>
      <c r="U75" s="59">
        <f t="shared" si="29"/>
        <v>-2.0493174301696797</v>
      </c>
      <c r="V75" s="59">
        <f t="shared" si="30"/>
        <v>-19.011029989934059</v>
      </c>
      <c r="W75" s="59">
        <f t="shared" si="31"/>
        <v>-5.6778090881849437</v>
      </c>
      <c r="X75" s="59">
        <f t="shared" si="32"/>
        <v>8.7751335017475043</v>
      </c>
      <c r="Y75" s="59">
        <f t="shared" si="33"/>
        <v>7.862714760050693</v>
      </c>
      <c r="Z75" s="59">
        <f t="shared" si="34"/>
        <v>2.5845674565232457</v>
      </c>
      <c r="AA75" s="59">
        <f t="shared" si="35"/>
        <v>-12.615945837169093</v>
      </c>
      <c r="AB75" s="59">
        <f t="shared" si="36"/>
        <v>23.20069679685173</v>
      </c>
      <c r="AC75" s="59">
        <f t="shared" si="37"/>
        <v>12.404595522902824</v>
      </c>
      <c r="AD75" s="59">
        <f t="shared" si="37"/>
        <v>16.66687071591322</v>
      </c>
      <c r="AE75" s="92">
        <f t="shared" si="38"/>
        <v>17.44939730786308</v>
      </c>
    </row>
    <row r="76" spans="1:33">
      <c r="A76" s="58">
        <v>870830</v>
      </c>
      <c r="B76" s="59" t="s">
        <v>97</v>
      </c>
      <c r="C76" s="59" t="str">
        <f t="shared" si="11"/>
        <v>--</v>
      </c>
      <c r="D76" s="59" t="str">
        <f t="shared" si="12"/>
        <v>--</v>
      </c>
      <c r="E76" s="59" t="str">
        <f t="shared" si="13"/>
        <v>--</v>
      </c>
      <c r="F76" s="59" t="str">
        <f t="shared" si="14"/>
        <v>--</v>
      </c>
      <c r="G76" s="59" t="str">
        <f t="shared" si="15"/>
        <v>--</v>
      </c>
      <c r="H76" s="59" t="str">
        <f t="shared" si="16"/>
        <v>--</v>
      </c>
      <c r="I76" s="59" t="str">
        <f t="shared" si="17"/>
        <v>--</v>
      </c>
      <c r="J76" s="59" t="str">
        <f t="shared" si="18"/>
        <v>--</v>
      </c>
      <c r="K76" s="59" t="str">
        <f t="shared" si="19"/>
        <v>--</v>
      </c>
      <c r="L76" s="59" t="str">
        <f t="shared" si="20"/>
        <v>--</v>
      </c>
      <c r="M76" s="59" t="str">
        <f t="shared" si="21"/>
        <v>--</v>
      </c>
      <c r="N76" s="59" t="str">
        <f t="shared" si="22"/>
        <v>--</v>
      </c>
      <c r="O76" s="59">
        <f t="shared" si="23"/>
        <v>23.023926394697369</v>
      </c>
      <c r="P76" s="59">
        <f t="shared" si="24"/>
        <v>-9.8848553389406106</v>
      </c>
      <c r="Q76" s="59">
        <f t="shared" si="25"/>
        <v>38.408794984041805</v>
      </c>
      <c r="R76" s="59">
        <f t="shared" si="26"/>
        <v>22.568534854632659</v>
      </c>
      <c r="S76" s="59">
        <f t="shared" si="27"/>
        <v>3.2624677647102374</v>
      </c>
      <c r="T76" s="59">
        <f t="shared" si="28"/>
        <v>13.758925671092911</v>
      </c>
      <c r="U76" s="59">
        <f t="shared" si="29"/>
        <v>12.877032021450475</v>
      </c>
      <c r="V76" s="59">
        <f t="shared" si="30"/>
        <v>-1.8811520988364094</v>
      </c>
      <c r="W76" s="59">
        <f t="shared" si="31"/>
        <v>-0.23130669439163398</v>
      </c>
      <c r="X76" s="59">
        <f t="shared" si="32"/>
        <v>5.7179234531504477</v>
      </c>
      <c r="Y76" s="59">
        <f t="shared" si="33"/>
        <v>13.52276494746269</v>
      </c>
      <c r="Z76" s="59">
        <f t="shared" si="34"/>
        <v>-2.8769956058408752</v>
      </c>
      <c r="AA76" s="59">
        <f t="shared" si="35"/>
        <v>-9.650411081527011</v>
      </c>
      <c r="AB76" s="59">
        <f t="shared" si="36"/>
        <v>23.157630467472927</v>
      </c>
      <c r="AC76" s="59">
        <f t="shared" si="37"/>
        <v>25.319751528074335</v>
      </c>
      <c r="AD76" s="59">
        <f t="shared" si="37"/>
        <v>-1.3408482640136867</v>
      </c>
      <c r="AE76" s="92" t="str">
        <f t="shared" si="38"/>
        <v>0</v>
      </c>
    </row>
    <row r="77" spans="1:33">
      <c r="A77" s="58">
        <v>870829</v>
      </c>
      <c r="B77" s="59" t="s">
        <v>97</v>
      </c>
      <c r="C77" s="59">
        <f t="shared" si="11"/>
        <v>-23.219360332638914</v>
      </c>
      <c r="D77" s="59">
        <f t="shared" si="12"/>
        <v>10.494634189694608</v>
      </c>
      <c r="E77" s="59">
        <f t="shared" si="13"/>
        <v>5.0057911207432255</v>
      </c>
      <c r="F77" s="59">
        <f t="shared" si="14"/>
        <v>130.67800239020553</v>
      </c>
      <c r="G77" s="59">
        <f t="shared" si="15"/>
        <v>120.25116597878034</v>
      </c>
      <c r="H77" s="59">
        <f t="shared" si="16"/>
        <v>6.4636616566519365</v>
      </c>
      <c r="I77" s="59">
        <f t="shared" si="17"/>
        <v>38.754164212575262</v>
      </c>
      <c r="J77" s="59">
        <f t="shared" si="18"/>
        <v>22.984733322337718</v>
      </c>
      <c r="K77" s="59">
        <f t="shared" si="19"/>
        <v>86.52566707958627</v>
      </c>
      <c r="L77" s="59">
        <f t="shared" si="20"/>
        <v>217.10212922708911</v>
      </c>
      <c r="M77" s="59">
        <f t="shared" si="21"/>
        <v>-29.5326959920246</v>
      </c>
      <c r="N77" s="59">
        <f t="shared" si="22"/>
        <v>35.909222915729686</v>
      </c>
      <c r="O77" s="59">
        <f t="shared" si="23"/>
        <v>16.544098941030086</v>
      </c>
      <c r="P77" s="59">
        <f t="shared" si="24"/>
        <v>-24.099519341902891</v>
      </c>
      <c r="Q77" s="59">
        <f t="shared" si="25"/>
        <v>48.219748764814284</v>
      </c>
      <c r="R77" s="59">
        <f t="shared" si="26"/>
        <v>19.426334797388563</v>
      </c>
      <c r="S77" s="59">
        <f t="shared" si="27"/>
        <v>20.972536869067241</v>
      </c>
      <c r="T77" s="59">
        <f t="shared" si="28"/>
        <v>17.013381299898526</v>
      </c>
      <c r="U77" s="59">
        <f t="shared" si="29"/>
        <v>17.024659327592516</v>
      </c>
      <c r="V77" s="59">
        <f t="shared" si="30"/>
        <v>11.155096705082542</v>
      </c>
      <c r="W77" s="59">
        <f t="shared" si="31"/>
        <v>13.077029637247861</v>
      </c>
      <c r="X77" s="59">
        <f t="shared" si="32"/>
        <v>7.5813827477049642</v>
      </c>
      <c r="Y77" s="59">
        <f t="shared" si="33"/>
        <v>12.60628082446658</v>
      </c>
      <c r="Z77" s="59">
        <f t="shared" si="34"/>
        <v>6.6339720748508171</v>
      </c>
      <c r="AA77" s="59">
        <f t="shared" si="35"/>
        <v>19.706091787787727</v>
      </c>
      <c r="AB77" s="59">
        <f t="shared" si="36"/>
        <v>38.823830595265406</v>
      </c>
      <c r="AC77" s="59">
        <f t="shared" si="37"/>
        <v>-13.166031658999117</v>
      </c>
      <c r="AD77" s="59">
        <f t="shared" si="37"/>
        <v>7.8322419083435051</v>
      </c>
      <c r="AE77" s="92">
        <f t="shared" si="38"/>
        <v>21.808612464125716</v>
      </c>
    </row>
    <row r="78" spans="1:33">
      <c r="A78" s="58">
        <v>870899</v>
      </c>
      <c r="B78" s="59" t="s">
        <v>97</v>
      </c>
      <c r="C78" s="59">
        <f t="shared" si="11"/>
        <v>-13.898272493955503</v>
      </c>
      <c r="D78" s="59">
        <f t="shared" si="12"/>
        <v>13.104446139704478</v>
      </c>
      <c r="E78" s="59">
        <f t="shared" si="13"/>
        <v>15.698176436190963</v>
      </c>
      <c r="F78" s="59">
        <f t="shared" si="14"/>
        <v>38.988003567555012</v>
      </c>
      <c r="G78" s="59">
        <f t="shared" si="15"/>
        <v>35.128342908754576</v>
      </c>
      <c r="H78" s="59">
        <f t="shared" si="16"/>
        <v>17.709284861137959</v>
      </c>
      <c r="I78" s="59">
        <f t="shared" si="17"/>
        <v>35.520259706615519</v>
      </c>
      <c r="J78" s="59">
        <f t="shared" si="18"/>
        <v>16.930185945655268</v>
      </c>
      <c r="K78" s="59">
        <f t="shared" si="19"/>
        <v>137.45077647677923</v>
      </c>
      <c r="L78" s="59">
        <f t="shared" si="20"/>
        <v>185.92206336665055</v>
      </c>
      <c r="M78" s="59">
        <f t="shared" si="21"/>
        <v>-34.886735481275352</v>
      </c>
      <c r="N78" s="59">
        <f t="shared" si="22"/>
        <v>21.079228806719243</v>
      </c>
      <c r="O78" s="59">
        <f t="shared" si="23"/>
        <v>3.2769465730294627</v>
      </c>
      <c r="P78" s="59">
        <f t="shared" si="24"/>
        <v>-35.091133068924407</v>
      </c>
      <c r="Q78" s="59">
        <f t="shared" si="25"/>
        <v>33.173727389259113</v>
      </c>
      <c r="R78" s="59">
        <f t="shared" si="26"/>
        <v>13.832049277369336</v>
      </c>
      <c r="S78" s="59">
        <f t="shared" si="27"/>
        <v>23.879241628720067</v>
      </c>
      <c r="T78" s="59">
        <f t="shared" si="28"/>
        <v>-5.9878218855155296</v>
      </c>
      <c r="U78" s="59">
        <f t="shared" si="29"/>
        <v>7.1911163165769239</v>
      </c>
      <c r="V78" s="59">
        <f t="shared" si="30"/>
        <v>-9.2205455741458735</v>
      </c>
      <c r="W78" s="59">
        <f t="shared" si="31"/>
        <v>-0.53355774520692023</v>
      </c>
      <c r="X78" s="59">
        <f t="shared" si="32"/>
        <v>11.971897309790421</v>
      </c>
      <c r="Y78" s="59">
        <f t="shared" si="33"/>
        <v>14.106240529953013</v>
      </c>
      <c r="Z78" s="59">
        <f t="shared" si="34"/>
        <v>1.5836046178744851</v>
      </c>
      <c r="AA78" s="59">
        <f t="shared" si="35"/>
        <v>-1.9897055166820223</v>
      </c>
      <c r="AB78" s="59">
        <f t="shared" si="36"/>
        <v>40.398226478215122</v>
      </c>
      <c r="AC78" s="59">
        <f t="shared" si="37"/>
        <v>27.936311365466992</v>
      </c>
      <c r="AD78" s="59">
        <f t="shared" si="37"/>
        <v>13.123096516751545</v>
      </c>
      <c r="AE78" s="92">
        <f t="shared" si="38"/>
        <v>15.32939495525855</v>
      </c>
    </row>
    <row r="79" spans="1:33">
      <c r="A79" s="58">
        <v>841590</v>
      </c>
      <c r="B79" s="59" t="s">
        <v>97</v>
      </c>
      <c r="C79" s="59">
        <f t="shared" si="11"/>
        <v>195.17839497681348</v>
      </c>
      <c r="D79" s="59">
        <f t="shared" si="12"/>
        <v>9.2556145813657622</v>
      </c>
      <c r="E79" s="59">
        <f t="shared" si="13"/>
        <v>14.662229887549771</v>
      </c>
      <c r="F79" s="59">
        <f t="shared" si="14"/>
        <v>78.136995937993845</v>
      </c>
      <c r="G79" s="59">
        <f t="shared" si="15"/>
        <v>41.182919180924927</v>
      </c>
      <c r="H79" s="59">
        <f t="shared" si="16"/>
        <v>14.052203124437341</v>
      </c>
      <c r="I79" s="59">
        <f t="shared" si="17"/>
        <v>46.348072241471129</v>
      </c>
      <c r="J79" s="59">
        <f t="shared" si="18"/>
        <v>29.734602408989332</v>
      </c>
      <c r="K79" s="59">
        <f t="shared" si="19"/>
        <v>74.687819603388817</v>
      </c>
      <c r="L79" s="59">
        <f t="shared" si="20"/>
        <v>29.351545829471803</v>
      </c>
      <c r="M79" s="59">
        <f t="shared" si="21"/>
        <v>29.851863934489728</v>
      </c>
      <c r="N79" s="59">
        <f t="shared" si="22"/>
        <v>99.849283424565016</v>
      </c>
      <c r="O79" s="59">
        <f t="shared" si="23"/>
        <v>31.709207470959655</v>
      </c>
      <c r="P79" s="59">
        <f t="shared" si="24"/>
        <v>-20.400955409687</v>
      </c>
      <c r="Q79" s="59">
        <f t="shared" si="25"/>
        <v>15.511075577515456</v>
      </c>
      <c r="R79" s="59">
        <f t="shared" si="26"/>
        <v>28.989481449384442</v>
      </c>
      <c r="S79" s="59">
        <f t="shared" si="27"/>
        <v>-1.0027164969336724</v>
      </c>
      <c r="T79" s="59">
        <f t="shared" si="28"/>
        <v>2.4891445331836906</v>
      </c>
      <c r="U79" s="59">
        <f t="shared" si="29"/>
        <v>7.0873919193962962</v>
      </c>
      <c r="V79" s="59">
        <f t="shared" si="30"/>
        <v>-2.1404051297390936</v>
      </c>
      <c r="W79" s="59">
        <f t="shared" si="31"/>
        <v>3.7484948535415157</v>
      </c>
      <c r="X79" s="59">
        <f t="shared" si="32"/>
        <v>33.002477056152884</v>
      </c>
      <c r="Y79" s="59">
        <f t="shared" si="33"/>
        <v>18.6834748932434</v>
      </c>
      <c r="Z79" s="59">
        <f t="shared" si="34"/>
        <v>7.4700633714285232</v>
      </c>
      <c r="AA79" s="59">
        <f t="shared" si="35"/>
        <v>-7.4342791625008289</v>
      </c>
      <c r="AB79" s="59">
        <f t="shared" si="36"/>
        <v>46.034641636244942</v>
      </c>
      <c r="AC79" s="59">
        <f t="shared" si="37"/>
        <v>13.796828180959082</v>
      </c>
      <c r="AD79" s="59">
        <f t="shared" si="37"/>
        <v>-4.7909305148666306</v>
      </c>
      <c r="AE79" s="92">
        <f t="shared" si="38"/>
        <v>23.946514161468002</v>
      </c>
    </row>
    <row r="80" spans="1:33">
      <c r="A80" s="58">
        <v>940350</v>
      </c>
      <c r="B80" s="59" t="s">
        <v>97</v>
      </c>
      <c r="C80" s="59">
        <f t="shared" si="11"/>
        <v>3.3032600290163998</v>
      </c>
      <c r="D80" s="59">
        <f t="shared" si="12"/>
        <v>33.395669521219162</v>
      </c>
      <c r="E80" s="59">
        <f t="shared" si="13"/>
        <v>19.218659979666668</v>
      </c>
      <c r="F80" s="59">
        <f t="shared" si="14"/>
        <v>29.573203746054759</v>
      </c>
      <c r="G80" s="59">
        <f t="shared" si="15"/>
        <v>44.859783957709425</v>
      </c>
      <c r="H80" s="59">
        <f t="shared" si="16"/>
        <v>35.556582974273084</v>
      </c>
      <c r="I80" s="59">
        <f t="shared" si="17"/>
        <v>61.330946245197993</v>
      </c>
      <c r="J80" s="59">
        <f t="shared" si="18"/>
        <v>39.242564847647714</v>
      </c>
      <c r="K80" s="59">
        <f t="shared" si="19"/>
        <v>42.156422326799316</v>
      </c>
      <c r="L80" s="59">
        <f t="shared" si="20"/>
        <v>23.57705815111126</v>
      </c>
      <c r="M80" s="59">
        <f t="shared" si="21"/>
        <v>29.097239464259502</v>
      </c>
      <c r="N80" s="59">
        <f t="shared" si="22"/>
        <v>15.72384185650418</v>
      </c>
      <c r="O80" s="59">
        <f t="shared" si="23"/>
        <v>2.8297867096124492</v>
      </c>
      <c r="P80" s="59">
        <f t="shared" si="24"/>
        <v>-3.9667600618688255</v>
      </c>
      <c r="Q80" s="59">
        <f t="shared" si="25"/>
        <v>23.793103117910846</v>
      </c>
      <c r="R80" s="59">
        <f t="shared" si="26"/>
        <v>4.8216658740422247</v>
      </c>
      <c r="S80" s="59">
        <f t="shared" si="27"/>
        <v>10.822706669002542</v>
      </c>
      <c r="T80" s="59">
        <f t="shared" si="28"/>
        <v>1.3821886417871667</v>
      </c>
      <c r="U80" s="59">
        <f t="shared" si="29"/>
        <v>27.516235241101271</v>
      </c>
      <c r="V80" s="59">
        <f t="shared" si="30"/>
        <v>15.581289542501423</v>
      </c>
      <c r="W80" s="59">
        <f t="shared" si="31"/>
        <v>1.5333171278179663</v>
      </c>
      <c r="X80" s="59">
        <f t="shared" si="32"/>
        <v>-10.999068669384812</v>
      </c>
      <c r="Y80" s="59">
        <f t="shared" si="33"/>
        <v>-23.429796644786265</v>
      </c>
      <c r="Z80" s="59">
        <f t="shared" si="34"/>
        <v>-13.650032362375441</v>
      </c>
      <c r="AA80" s="59">
        <f t="shared" si="35"/>
        <v>-3.604054790672933</v>
      </c>
      <c r="AB80" s="59">
        <f t="shared" si="36"/>
        <v>10.249184844794399</v>
      </c>
      <c r="AC80" s="59">
        <f t="shared" si="37"/>
        <v>0.48117833357676432</v>
      </c>
      <c r="AD80" s="59">
        <f t="shared" si="37"/>
        <v>10.606775254835938</v>
      </c>
      <c r="AE80" s="92">
        <f t="shared" si="38"/>
        <v>13.249698988960489</v>
      </c>
    </row>
    <row r="81" spans="1:31">
      <c r="A81" s="58">
        <v>870323</v>
      </c>
      <c r="B81" s="59" t="s">
        <v>97</v>
      </c>
      <c r="C81" s="59">
        <f t="shared" si="11"/>
        <v>-19.134240665111633</v>
      </c>
      <c r="D81" s="59">
        <f t="shared" si="12"/>
        <v>3.5428684023928128</v>
      </c>
      <c r="E81" s="59">
        <f t="shared" si="13"/>
        <v>-30.248472483632852</v>
      </c>
      <c r="F81" s="59">
        <f t="shared" si="14"/>
        <v>-43.055215186470249</v>
      </c>
      <c r="G81" s="59">
        <f t="shared" si="15"/>
        <v>137.01020593601493</v>
      </c>
      <c r="H81" s="59">
        <f t="shared" si="16"/>
        <v>13.013267023659097</v>
      </c>
      <c r="I81" s="59">
        <f t="shared" si="17"/>
        <v>-29.557298402609305</v>
      </c>
      <c r="J81" s="59">
        <f t="shared" si="18"/>
        <v>96.118089546709541</v>
      </c>
      <c r="K81" s="59">
        <f t="shared" si="19"/>
        <v>53.642586722412545</v>
      </c>
      <c r="L81" s="59">
        <f t="shared" si="20"/>
        <v>307.64609846560262</v>
      </c>
      <c r="M81" s="59">
        <f t="shared" si="21"/>
        <v>97.03151556940611</v>
      </c>
      <c r="N81" s="59">
        <f t="shared" si="22"/>
        <v>197.53905932362272</v>
      </c>
      <c r="O81" s="59">
        <f t="shared" si="23"/>
        <v>-5.309874839848959</v>
      </c>
      <c r="P81" s="59">
        <f t="shared" si="24"/>
        <v>-69.142442970157703</v>
      </c>
      <c r="Q81" s="59">
        <f t="shared" si="25"/>
        <v>114.43424140728723</v>
      </c>
      <c r="R81" s="59">
        <f t="shared" si="26"/>
        <v>81.668508889421844</v>
      </c>
      <c r="S81" s="59">
        <f t="shared" si="27"/>
        <v>27.295736689973268</v>
      </c>
      <c r="T81" s="59">
        <f t="shared" si="28"/>
        <v>-0.86329338483820095</v>
      </c>
      <c r="U81" s="59">
        <f t="shared" si="29"/>
        <v>25.789865450487028</v>
      </c>
      <c r="V81" s="59">
        <f t="shared" si="30"/>
        <v>-4.9242745262168484</v>
      </c>
      <c r="W81" s="59">
        <f t="shared" si="31"/>
        <v>44.217994298446428</v>
      </c>
      <c r="X81" s="59">
        <f t="shared" si="32"/>
        <v>22.903565803688636</v>
      </c>
      <c r="Y81" s="59">
        <f t="shared" si="33"/>
        <v>14.310655253329216</v>
      </c>
      <c r="Z81" s="59">
        <f t="shared" si="34"/>
        <v>-22.234308501831975</v>
      </c>
      <c r="AA81" s="59">
        <f t="shared" si="35"/>
        <v>-11.746388402474082</v>
      </c>
      <c r="AB81" s="59">
        <f t="shared" si="36"/>
        <v>66.507597665020313</v>
      </c>
      <c r="AC81" s="59">
        <f t="shared" si="37"/>
        <v>46.034701705362011</v>
      </c>
      <c r="AD81" s="59">
        <f t="shared" si="37"/>
        <v>117.97929763632439</v>
      </c>
      <c r="AE81" s="92">
        <f t="shared" si="38"/>
        <v>24.476339741163699</v>
      </c>
    </row>
    <row r="82" spans="1:31">
      <c r="A82" s="58">
        <v>940190</v>
      </c>
      <c r="B82" s="59" t="s">
        <v>97</v>
      </c>
      <c r="C82" s="59">
        <f t="shared" si="11"/>
        <v>61.649467440662704</v>
      </c>
      <c r="D82" s="59">
        <f t="shared" si="12"/>
        <v>74.719000476702575</v>
      </c>
      <c r="E82" s="59">
        <f t="shared" si="13"/>
        <v>14.491380321550508</v>
      </c>
      <c r="F82" s="59">
        <f t="shared" si="14"/>
        <v>46.955231916213307</v>
      </c>
      <c r="G82" s="59">
        <f t="shared" si="15"/>
        <v>58.863133209568844</v>
      </c>
      <c r="H82" s="59">
        <f t="shared" si="16"/>
        <v>-3.6211601299845455</v>
      </c>
      <c r="I82" s="59">
        <f t="shared" si="17"/>
        <v>108.03515663562391</v>
      </c>
      <c r="J82" s="59">
        <f t="shared" si="18"/>
        <v>83.419651477618459</v>
      </c>
      <c r="K82" s="59">
        <f t="shared" si="19"/>
        <v>107.58305837136018</v>
      </c>
      <c r="L82" s="59">
        <f t="shared" si="20"/>
        <v>50.031872157095137</v>
      </c>
      <c r="M82" s="59">
        <f t="shared" si="21"/>
        <v>18.993750826298921</v>
      </c>
      <c r="N82" s="59">
        <f t="shared" si="22"/>
        <v>51.423471179575785</v>
      </c>
      <c r="O82" s="59">
        <f t="shared" si="23"/>
        <v>92.548779986931237</v>
      </c>
      <c r="P82" s="59">
        <f t="shared" si="24"/>
        <v>-36.179736468975122</v>
      </c>
      <c r="Q82" s="59">
        <f t="shared" si="25"/>
        <v>16.891515566068875</v>
      </c>
      <c r="R82" s="59">
        <f t="shared" si="26"/>
        <v>26.606559387845266</v>
      </c>
      <c r="S82" s="59">
        <f t="shared" si="27"/>
        <v>14.474308995981389</v>
      </c>
      <c r="T82" s="59">
        <f t="shared" si="28"/>
        <v>6.9427840053862866</v>
      </c>
      <c r="U82" s="59">
        <f t="shared" si="29"/>
        <v>7.6497047646862484</v>
      </c>
      <c r="V82" s="59">
        <f t="shared" si="30"/>
        <v>9.18726342291896</v>
      </c>
      <c r="W82" s="59">
        <f t="shared" si="31"/>
        <v>-3.4179266025141999</v>
      </c>
      <c r="X82" s="59">
        <f t="shared" si="32"/>
        <v>7.1578782354162911</v>
      </c>
      <c r="Y82" s="59">
        <f t="shared" si="33"/>
        <v>3.3907412619002884</v>
      </c>
      <c r="Z82" s="59">
        <f t="shared" si="34"/>
        <v>7.1646610661846921</v>
      </c>
      <c r="AA82" s="59">
        <f t="shared" si="35"/>
        <v>-5.5610048267172374</v>
      </c>
      <c r="AB82" s="59">
        <f t="shared" si="36"/>
        <v>24.242063690123828</v>
      </c>
      <c r="AC82" s="59">
        <f t="shared" si="37"/>
        <v>-100</v>
      </c>
      <c r="AD82" s="59" t="str">
        <f t="shared" si="37"/>
        <v>--</v>
      </c>
      <c r="AE82" s="92">
        <f t="shared" si="38"/>
        <v>-100</v>
      </c>
    </row>
    <row r="83" spans="1:31">
      <c r="A83" s="58">
        <v>940390</v>
      </c>
      <c r="B83" s="59" t="s">
        <v>97</v>
      </c>
      <c r="C83" s="59">
        <f t="shared" si="11"/>
        <v>99.2936611075271</v>
      </c>
      <c r="D83" s="59">
        <f t="shared" si="12"/>
        <v>64.586439944551898</v>
      </c>
      <c r="E83" s="59">
        <f t="shared" si="13"/>
        <v>-7.2411999150434525</v>
      </c>
      <c r="F83" s="59">
        <f t="shared" si="14"/>
        <v>29.229460688992049</v>
      </c>
      <c r="G83" s="59">
        <f t="shared" si="15"/>
        <v>27.141558780953062</v>
      </c>
      <c r="H83" s="59">
        <f t="shared" si="16"/>
        <v>7.9900527638802004</v>
      </c>
      <c r="I83" s="59">
        <f t="shared" si="17"/>
        <v>17.822324397608341</v>
      </c>
      <c r="J83" s="59">
        <f t="shared" si="18"/>
        <v>12.344689613390443</v>
      </c>
      <c r="K83" s="59">
        <f t="shared" si="19"/>
        <v>54.374210210049313</v>
      </c>
      <c r="L83" s="59">
        <f t="shared" si="20"/>
        <v>43.846705073160479</v>
      </c>
      <c r="M83" s="59">
        <f t="shared" si="21"/>
        <v>19.068201793644519</v>
      </c>
      <c r="N83" s="59">
        <f t="shared" si="22"/>
        <v>50.482670562559662</v>
      </c>
      <c r="O83" s="59">
        <f t="shared" si="23"/>
        <v>30.986783266471463</v>
      </c>
      <c r="P83" s="59">
        <f t="shared" si="24"/>
        <v>-9.6109517836645608</v>
      </c>
      <c r="Q83" s="59">
        <f t="shared" si="25"/>
        <v>15.300339483197661</v>
      </c>
      <c r="R83" s="59">
        <f t="shared" si="26"/>
        <v>44.222669705602016</v>
      </c>
      <c r="S83" s="59">
        <f t="shared" si="27"/>
        <v>59.924440749476815</v>
      </c>
      <c r="T83" s="59">
        <f t="shared" si="28"/>
        <v>22.994524696071267</v>
      </c>
      <c r="U83" s="59">
        <f t="shared" si="29"/>
        <v>-35.386679673364782</v>
      </c>
      <c r="V83" s="59">
        <f t="shared" si="30"/>
        <v>5.7933053801341572</v>
      </c>
      <c r="W83" s="59">
        <f t="shared" si="31"/>
        <v>-1.1362063329582384</v>
      </c>
      <c r="X83" s="59">
        <f t="shared" si="32"/>
        <v>4.3136586937122132</v>
      </c>
      <c r="Y83" s="59">
        <f t="shared" si="33"/>
        <v>4.0260733021646189</v>
      </c>
      <c r="Z83" s="59">
        <f t="shared" si="34"/>
        <v>17.611087311909628</v>
      </c>
      <c r="AA83" s="59">
        <f t="shared" si="35"/>
        <v>15.2653180313729</v>
      </c>
      <c r="AB83" s="59">
        <f t="shared" si="36"/>
        <v>22.163782200476703</v>
      </c>
      <c r="AC83" s="59">
        <f t="shared" si="37"/>
        <v>-100</v>
      </c>
      <c r="AD83" s="59" t="str">
        <f t="shared" si="37"/>
        <v>--</v>
      </c>
      <c r="AE83" s="92">
        <f t="shared" si="38"/>
        <v>-100</v>
      </c>
    </row>
    <row r="84" spans="1:31">
      <c r="A84" s="58">
        <v>841430</v>
      </c>
      <c r="B84" s="59" t="s">
        <v>97</v>
      </c>
      <c r="C84" s="59">
        <f t="shared" si="11"/>
        <v>28.718677397312291</v>
      </c>
      <c r="D84" s="59">
        <f t="shared" si="12"/>
        <v>76.061508580775808</v>
      </c>
      <c r="E84" s="59">
        <f t="shared" si="13"/>
        <v>9.0272884340877795</v>
      </c>
      <c r="F84" s="59">
        <f t="shared" si="14"/>
        <v>-23.775859375991473</v>
      </c>
      <c r="G84" s="59">
        <f t="shared" si="15"/>
        <v>86.107515283649661</v>
      </c>
      <c r="H84" s="59">
        <f t="shared" si="16"/>
        <v>18.57726151402899</v>
      </c>
      <c r="I84" s="59">
        <f t="shared" si="17"/>
        <v>43.228205380251552</v>
      </c>
      <c r="J84" s="59">
        <f t="shared" si="18"/>
        <v>104.41095117470761</v>
      </c>
      <c r="K84" s="59">
        <f t="shared" si="19"/>
        <v>110.48057486868345</v>
      </c>
      <c r="L84" s="59">
        <f t="shared" si="20"/>
        <v>85.680218693602654</v>
      </c>
      <c r="M84" s="59">
        <f t="shared" si="21"/>
        <v>36.564607866516582</v>
      </c>
      <c r="N84" s="59">
        <f t="shared" si="22"/>
        <v>50.733127765441083</v>
      </c>
      <c r="O84" s="59">
        <f t="shared" si="23"/>
        <v>10.083603102360598</v>
      </c>
      <c r="P84" s="59">
        <f t="shared" si="24"/>
        <v>-9.9509897429193046</v>
      </c>
      <c r="Q84" s="59">
        <f t="shared" si="25"/>
        <v>49.060469154329184</v>
      </c>
      <c r="R84" s="59">
        <f t="shared" si="26"/>
        <v>26.700003869790407</v>
      </c>
      <c r="S84" s="59">
        <f t="shared" si="27"/>
        <v>11.340732177430198</v>
      </c>
      <c r="T84" s="59">
        <f t="shared" si="28"/>
        <v>14.519457672245935</v>
      </c>
      <c r="U84" s="59">
        <f t="shared" si="29"/>
        <v>5.9963819933866631</v>
      </c>
      <c r="V84" s="59">
        <f t="shared" si="30"/>
        <v>-4.2969987909127241</v>
      </c>
      <c r="W84" s="59">
        <f t="shared" si="31"/>
        <v>2.9916939204617421</v>
      </c>
      <c r="X84" s="59">
        <f t="shared" si="32"/>
        <v>5.0920084689784773</v>
      </c>
      <c r="Y84" s="59">
        <f t="shared" si="33"/>
        <v>7.193419293514097</v>
      </c>
      <c r="Z84" s="59">
        <f t="shared" si="34"/>
        <v>7.9261274223285909</v>
      </c>
      <c r="AA84" s="59">
        <f t="shared" si="35"/>
        <v>0.602326778258643</v>
      </c>
      <c r="AB84" s="59">
        <f t="shared" si="36"/>
        <v>38.612440446944959</v>
      </c>
      <c r="AC84" s="59">
        <f t="shared" si="37"/>
        <v>-0.47944209872005672</v>
      </c>
      <c r="AD84" s="59">
        <f t="shared" si="37"/>
        <v>-4.1354065573580669</v>
      </c>
      <c r="AE84" s="92">
        <f t="shared" si="38"/>
        <v>22.895025677104726</v>
      </c>
    </row>
    <row r="85" spans="1:31">
      <c r="A85" s="58">
        <v>840991</v>
      </c>
      <c r="B85" s="59" t="s">
        <v>97</v>
      </c>
      <c r="C85" s="59">
        <f t="shared" si="11"/>
        <v>55.513415047469266</v>
      </c>
      <c r="D85" s="59">
        <f t="shared" si="12"/>
        <v>46.874562271710886</v>
      </c>
      <c r="E85" s="59">
        <f t="shared" si="13"/>
        <v>25.440603304629732</v>
      </c>
      <c r="F85" s="59">
        <f t="shared" si="14"/>
        <v>95.191367627336092</v>
      </c>
      <c r="G85" s="59">
        <f t="shared" si="15"/>
        <v>-3.2098286259283242</v>
      </c>
      <c r="H85" s="59">
        <f t="shared" si="16"/>
        <v>12.843485417596284</v>
      </c>
      <c r="I85" s="59">
        <f t="shared" si="17"/>
        <v>36.654879781445288</v>
      </c>
      <c r="J85" s="59">
        <f t="shared" si="18"/>
        <v>-6.1523611297571534</v>
      </c>
      <c r="K85" s="59">
        <f t="shared" si="19"/>
        <v>81.842286266702786</v>
      </c>
      <c r="L85" s="59">
        <f t="shared" si="20"/>
        <v>49.35938988263041</v>
      </c>
      <c r="M85" s="59">
        <f t="shared" si="21"/>
        <v>51.035298528714691</v>
      </c>
      <c r="N85" s="59">
        <f t="shared" si="22"/>
        <v>43.287292778480094</v>
      </c>
      <c r="O85" s="59">
        <f t="shared" si="23"/>
        <v>33.589360726339606</v>
      </c>
      <c r="P85" s="59">
        <f t="shared" si="24"/>
        <v>-13.376383118854022</v>
      </c>
      <c r="Q85" s="59">
        <f t="shared" si="25"/>
        <v>40.883395773591872</v>
      </c>
      <c r="R85" s="59">
        <f t="shared" si="26"/>
        <v>29.375950679755022</v>
      </c>
      <c r="S85" s="59">
        <f t="shared" si="27"/>
        <v>16.115562640670376</v>
      </c>
      <c r="T85" s="59">
        <f t="shared" si="28"/>
        <v>24.748617693519392</v>
      </c>
      <c r="U85" s="59">
        <f t="shared" si="29"/>
        <v>16.947343545852632</v>
      </c>
      <c r="V85" s="59">
        <f t="shared" si="30"/>
        <v>-3.7738842765531615</v>
      </c>
      <c r="W85" s="59">
        <f t="shared" si="31"/>
        <v>5.4547591320268225</v>
      </c>
      <c r="X85" s="59">
        <f t="shared" si="32"/>
        <v>15.959082815195387</v>
      </c>
      <c r="Y85" s="59">
        <f t="shared" si="33"/>
        <v>12.043507578709026</v>
      </c>
      <c r="Z85" s="59">
        <f t="shared" si="34"/>
        <v>-6.9811643901897895</v>
      </c>
      <c r="AA85" s="59">
        <f t="shared" si="35"/>
        <v>-5.7895352841056109</v>
      </c>
      <c r="AB85" s="59">
        <f t="shared" si="36"/>
        <v>39.883592892674358</v>
      </c>
      <c r="AC85" s="59">
        <f t="shared" si="37"/>
        <v>7.6954225632772051</v>
      </c>
      <c r="AD85" s="59">
        <f t="shared" si="37"/>
        <v>8.1129549363240869</v>
      </c>
      <c r="AE85" s="92">
        <f t="shared" si="38"/>
        <v>21.867832062148224</v>
      </c>
    </row>
    <row r="86" spans="1:31">
      <c r="A86" s="58">
        <v>854430</v>
      </c>
      <c r="B86" s="59" t="s">
        <v>97</v>
      </c>
      <c r="C86" s="59">
        <f t="shared" si="11"/>
        <v>327.04617427367617</v>
      </c>
      <c r="D86" s="59">
        <f t="shared" si="12"/>
        <v>12.608013120150119</v>
      </c>
      <c r="E86" s="59">
        <f t="shared" si="13"/>
        <v>10.348681820400316</v>
      </c>
      <c r="F86" s="59">
        <f t="shared" si="14"/>
        <v>36.1800482065903</v>
      </c>
      <c r="G86" s="59">
        <f t="shared" si="15"/>
        <v>20.818978655525243</v>
      </c>
      <c r="H86" s="59">
        <f t="shared" si="16"/>
        <v>4.1323314960157944</v>
      </c>
      <c r="I86" s="59">
        <f t="shared" si="17"/>
        <v>31.158802733242823</v>
      </c>
      <c r="J86" s="59">
        <f t="shared" si="18"/>
        <v>24.233900126935339</v>
      </c>
      <c r="K86" s="59">
        <f t="shared" si="19"/>
        <v>49.188273119818462</v>
      </c>
      <c r="L86" s="59">
        <f t="shared" si="20"/>
        <v>169.11831447859481</v>
      </c>
      <c r="M86" s="59">
        <f t="shared" si="21"/>
        <v>-14.267203592614379</v>
      </c>
      <c r="N86" s="59">
        <f t="shared" si="22"/>
        <v>35.78950814943795</v>
      </c>
      <c r="O86" s="59">
        <f t="shared" si="23"/>
        <v>4.2169012939061048</v>
      </c>
      <c r="P86" s="59">
        <f t="shared" si="24"/>
        <v>-20.774378324391833</v>
      </c>
      <c r="Q86" s="59">
        <f t="shared" si="25"/>
        <v>43.56401294241752</v>
      </c>
      <c r="R86" s="59">
        <f t="shared" si="26"/>
        <v>16.264189079849672</v>
      </c>
      <c r="S86" s="59">
        <f t="shared" si="27"/>
        <v>13.822627540190453</v>
      </c>
      <c r="T86" s="59">
        <f t="shared" si="28"/>
        <v>-1.6190809553382195</v>
      </c>
      <c r="U86" s="59">
        <f t="shared" si="29"/>
        <v>-1.1042068783296912</v>
      </c>
      <c r="V86" s="59">
        <f t="shared" si="30"/>
        <v>-4.5021659508810501</v>
      </c>
      <c r="W86" s="59">
        <f t="shared" si="31"/>
        <v>-5.1871426205096753</v>
      </c>
      <c r="X86" s="59">
        <f t="shared" si="32"/>
        <v>-2.193821867064301</v>
      </c>
      <c r="Y86" s="59">
        <f t="shared" si="33"/>
        <v>2.4960976786435225</v>
      </c>
      <c r="Z86" s="59">
        <f t="shared" si="34"/>
        <v>-6.8667953129617842</v>
      </c>
      <c r="AA86" s="59">
        <f t="shared" si="35"/>
        <v>-15.449125127026463</v>
      </c>
      <c r="AB86" s="59">
        <f t="shared" si="36"/>
        <v>46.593729912861221</v>
      </c>
      <c r="AC86" s="59">
        <f t="shared" si="37"/>
        <v>-15.292071910794888</v>
      </c>
      <c r="AD86" s="59">
        <f t="shared" si="37"/>
        <v>-1.0158290282918756</v>
      </c>
      <c r="AE86" s="92">
        <f t="shared" si="38"/>
        <v>16.910473158583514</v>
      </c>
    </row>
    <row r="87" spans="1:31">
      <c r="A87" s="58">
        <v>848210</v>
      </c>
      <c r="B87" s="59" t="s">
        <v>97</v>
      </c>
      <c r="C87" s="59">
        <f t="shared" si="11"/>
        <v>17.18608886391084</v>
      </c>
      <c r="D87" s="59">
        <f t="shared" si="12"/>
        <v>6.6584420293188202</v>
      </c>
      <c r="E87" s="59">
        <f t="shared" si="13"/>
        <v>3.6389256683757196</v>
      </c>
      <c r="F87" s="59">
        <f t="shared" si="14"/>
        <v>13.790064145820054</v>
      </c>
      <c r="G87" s="59">
        <f t="shared" si="15"/>
        <v>26.472103848920668</v>
      </c>
      <c r="H87" s="59">
        <f t="shared" si="16"/>
        <v>0.6937451289983585</v>
      </c>
      <c r="I87" s="59">
        <f t="shared" si="17"/>
        <v>7.2625138201428001</v>
      </c>
      <c r="J87" s="59">
        <f t="shared" si="18"/>
        <v>-3.6289306150138145</v>
      </c>
      <c r="K87" s="59">
        <f t="shared" si="19"/>
        <v>39.276411999829151</v>
      </c>
      <c r="L87" s="59">
        <f t="shared" si="20"/>
        <v>14.244036801706272</v>
      </c>
      <c r="M87" s="59">
        <f t="shared" si="21"/>
        <v>9.297178068027236</v>
      </c>
      <c r="N87" s="59">
        <f t="shared" si="22"/>
        <v>-100</v>
      </c>
      <c r="O87" s="59" t="str">
        <f t="shared" si="23"/>
        <v>--</v>
      </c>
      <c r="P87" s="59">
        <f t="shared" si="24"/>
        <v>-24.20258293097946</v>
      </c>
      <c r="Q87" s="59">
        <f t="shared" si="25"/>
        <v>59.206072652305522</v>
      </c>
      <c r="R87" s="59">
        <f t="shared" si="26"/>
        <v>-100</v>
      </c>
      <c r="S87" s="59" t="str">
        <f t="shared" si="27"/>
        <v>--</v>
      </c>
      <c r="T87" s="59">
        <f t="shared" si="28"/>
        <v>11.396659540940092</v>
      </c>
      <c r="U87" s="59">
        <f t="shared" si="29"/>
        <v>6.5827932890815077</v>
      </c>
      <c r="V87" s="59">
        <f t="shared" si="30"/>
        <v>-3.1125013517085449</v>
      </c>
      <c r="W87" s="59">
        <f t="shared" si="31"/>
        <v>2.5478856736561966</v>
      </c>
      <c r="X87" s="59">
        <f t="shared" si="32"/>
        <v>6.4889721982669357</v>
      </c>
      <c r="Y87" s="59">
        <f t="shared" si="33"/>
        <v>11.041822011428096</v>
      </c>
      <c r="Z87" s="59">
        <f t="shared" si="34"/>
        <v>-6.747697044013151</v>
      </c>
      <c r="AA87" s="59">
        <f t="shared" si="35"/>
        <v>-5.3616602180724584</v>
      </c>
      <c r="AB87" s="59">
        <f t="shared" si="36"/>
        <v>40.069814706337496</v>
      </c>
      <c r="AC87" s="59">
        <f t="shared" si="37"/>
        <v>3.8177312023269536</v>
      </c>
      <c r="AD87" s="59">
        <f t="shared" si="37"/>
        <v>-11.000974297988108</v>
      </c>
      <c r="AE87" s="92">
        <f t="shared" si="38"/>
        <v>8.9395841281977795</v>
      </c>
    </row>
    <row r="88" spans="1:31">
      <c r="A88" s="58">
        <v>870880</v>
      </c>
      <c r="B88" s="59" t="s">
        <v>97</v>
      </c>
      <c r="C88" s="59">
        <f t="shared" si="11"/>
        <v>-60.423218468763537</v>
      </c>
      <c r="D88" s="59">
        <f t="shared" si="12"/>
        <v>230.05743084857005</v>
      </c>
      <c r="E88" s="59">
        <f t="shared" si="13"/>
        <v>-33.845711623094829</v>
      </c>
      <c r="F88" s="59">
        <f t="shared" si="14"/>
        <v>250.33890092225738</v>
      </c>
      <c r="G88" s="59">
        <f t="shared" si="15"/>
        <v>70.062681158445059</v>
      </c>
      <c r="H88" s="59">
        <f t="shared" si="16"/>
        <v>23.57402491147181</v>
      </c>
      <c r="I88" s="59">
        <f t="shared" si="17"/>
        <v>134.40843868420589</v>
      </c>
      <c r="J88" s="59">
        <f t="shared" si="18"/>
        <v>69.487269013698949</v>
      </c>
      <c r="K88" s="59">
        <f t="shared" si="19"/>
        <v>80.95014726666875</v>
      </c>
      <c r="L88" s="59">
        <f t="shared" si="20"/>
        <v>86.128840729786788</v>
      </c>
      <c r="M88" s="59">
        <f t="shared" si="21"/>
        <v>28.999431264562389</v>
      </c>
      <c r="N88" s="59">
        <f t="shared" si="22"/>
        <v>109.0253944418418</v>
      </c>
      <c r="O88" s="59">
        <f t="shared" si="23"/>
        <v>78.314432652377661</v>
      </c>
      <c r="P88" s="59">
        <f t="shared" si="24"/>
        <v>8.0975851036242545</v>
      </c>
      <c r="Q88" s="59">
        <f t="shared" si="25"/>
        <v>64.155868899982494</v>
      </c>
      <c r="R88" s="59">
        <f t="shared" si="26"/>
        <v>28.412083914850342</v>
      </c>
      <c r="S88" s="59">
        <f t="shared" si="27"/>
        <v>13.85836351658763</v>
      </c>
      <c r="T88" s="59">
        <f t="shared" si="28"/>
        <v>17.923112230587535</v>
      </c>
      <c r="U88" s="59">
        <f t="shared" si="29"/>
        <v>13.029744875930518</v>
      </c>
      <c r="V88" s="59">
        <f t="shared" si="30"/>
        <v>2.8457885511089955</v>
      </c>
      <c r="W88" s="59">
        <f t="shared" si="31"/>
        <v>-3.3876867329949505</v>
      </c>
      <c r="X88" s="59">
        <f t="shared" si="32"/>
        <v>10.844010300232924</v>
      </c>
      <c r="Y88" s="59">
        <f t="shared" si="33"/>
        <v>16.571141271694771</v>
      </c>
      <c r="Z88" s="59">
        <f t="shared" si="34"/>
        <v>-1.3765597447904128</v>
      </c>
      <c r="AA88" s="59">
        <f t="shared" si="35"/>
        <v>-3.5016731632163243</v>
      </c>
      <c r="AB88" s="59">
        <f t="shared" si="36"/>
        <v>34.49121124026118</v>
      </c>
      <c r="AC88" s="59">
        <f t="shared" si="37"/>
        <v>16.457697103270831</v>
      </c>
      <c r="AD88" s="59">
        <f t="shared" si="37"/>
        <v>3.2017458946253186</v>
      </c>
      <c r="AE88" s="92">
        <f>IFERROR((POWER(AD26/B26,1/29)*100-100),"0")</f>
        <v>31.475239166329942</v>
      </c>
    </row>
    <row r="89" spans="1:31">
      <c r="A89" s="58">
        <v>870322</v>
      </c>
      <c r="B89" s="59" t="s">
        <v>97</v>
      </c>
      <c r="C89" s="59">
        <f t="shared" si="11"/>
        <v>-55.4339473358608</v>
      </c>
      <c r="D89" s="59">
        <f t="shared" si="12"/>
        <v>-7.7008214375530741</v>
      </c>
      <c r="E89" s="59">
        <f t="shared" si="13"/>
        <v>9.1560096092240002</v>
      </c>
      <c r="F89" s="59">
        <f t="shared" si="14"/>
        <v>-40.718392686570681</v>
      </c>
      <c r="G89" s="59">
        <f t="shared" si="15"/>
        <v>-5.1442769684222611</v>
      </c>
      <c r="H89" s="59">
        <f t="shared" si="16"/>
        <v>5.8816678313533544</v>
      </c>
      <c r="I89" s="59">
        <f t="shared" si="17"/>
        <v>99.824831940359843</v>
      </c>
      <c r="J89" s="59">
        <f t="shared" si="18"/>
        <v>644.0815453229219</v>
      </c>
      <c r="K89" s="59">
        <f t="shared" si="19"/>
        <v>261.39132265182519</v>
      </c>
      <c r="L89" s="59">
        <f t="shared" si="20"/>
        <v>1519.6193152696062</v>
      </c>
      <c r="M89" s="59">
        <f t="shared" si="21"/>
        <v>0.90343824559404595</v>
      </c>
      <c r="N89" s="59">
        <f t="shared" si="22"/>
        <v>84.016198374951585</v>
      </c>
      <c r="O89" s="59">
        <f t="shared" si="23"/>
        <v>55.179648222623001</v>
      </c>
      <c r="P89" s="59">
        <f t="shared" si="24"/>
        <v>-47.822886743356477</v>
      </c>
      <c r="Q89" s="59">
        <f t="shared" si="25"/>
        <v>45.942300989709139</v>
      </c>
      <c r="R89" s="59">
        <f t="shared" si="26"/>
        <v>94.857040886302485</v>
      </c>
      <c r="S89" s="59">
        <f t="shared" si="27"/>
        <v>23.286483264000537</v>
      </c>
      <c r="T89" s="59">
        <f t="shared" si="28"/>
        <v>-5.7098581652263789</v>
      </c>
      <c r="U89" s="59">
        <f t="shared" si="29"/>
        <v>-25.7380135318013</v>
      </c>
      <c r="V89" s="59">
        <f t="shared" si="30"/>
        <v>-23.717956545818708</v>
      </c>
      <c r="W89" s="59">
        <f t="shared" si="31"/>
        <v>5.9667960054707692</v>
      </c>
      <c r="X89" s="59">
        <f t="shared" si="32"/>
        <v>86.350073383893744</v>
      </c>
      <c r="Y89" s="59">
        <f t="shared" si="33"/>
        <v>27.048502128557629</v>
      </c>
      <c r="Z89" s="59">
        <f t="shared" si="34"/>
        <v>11.167340634909891</v>
      </c>
      <c r="AA89" s="59">
        <f t="shared" si="35"/>
        <v>-0.96626226471117604</v>
      </c>
      <c r="AB89" s="59">
        <f t="shared" si="36"/>
        <v>121.99920699030048</v>
      </c>
      <c r="AC89" s="59">
        <f t="shared" si="37"/>
        <v>69.084951438859093</v>
      </c>
      <c r="AD89" s="59">
        <f t="shared" si="37"/>
        <v>60.999698886138532</v>
      </c>
      <c r="AE89" s="92">
        <f t="shared" si="38"/>
        <v>37.805938980590469</v>
      </c>
    </row>
    <row r="90" spans="1:31">
      <c r="A90" s="58">
        <v>851220</v>
      </c>
      <c r="B90" s="59" t="s">
        <v>97</v>
      </c>
      <c r="C90" s="59">
        <f t="shared" si="11"/>
        <v>18.401902399865349</v>
      </c>
      <c r="D90" s="59">
        <f t="shared" si="12"/>
        <v>62.670678506035927</v>
      </c>
      <c r="E90" s="59">
        <f t="shared" si="13"/>
        <v>24.170639067474127</v>
      </c>
      <c r="F90" s="59">
        <f t="shared" si="14"/>
        <v>28.247924531068804</v>
      </c>
      <c r="G90" s="59">
        <f t="shared" si="15"/>
        <v>28.95151359493957</v>
      </c>
      <c r="H90" s="59">
        <f t="shared" si="16"/>
        <v>9.4903859127829264</v>
      </c>
      <c r="I90" s="59">
        <f t="shared" si="17"/>
        <v>68.349543250273967</v>
      </c>
      <c r="J90" s="59">
        <f t="shared" si="18"/>
        <v>22.669212428374095</v>
      </c>
      <c r="K90" s="59">
        <f t="shared" si="19"/>
        <v>40.746342864193167</v>
      </c>
      <c r="L90" s="59">
        <f t="shared" si="20"/>
        <v>26.786351916083433</v>
      </c>
      <c r="M90" s="59">
        <f t="shared" si="21"/>
        <v>45.670919583904265</v>
      </c>
      <c r="N90" s="59">
        <f t="shared" si="22"/>
        <v>72.141442871978143</v>
      </c>
      <c r="O90" s="59">
        <f t="shared" si="23"/>
        <v>58.910710663883265</v>
      </c>
      <c r="P90" s="59">
        <f t="shared" si="24"/>
        <v>-9.1398769779404319</v>
      </c>
      <c r="Q90" s="59">
        <f t="shared" si="25"/>
        <v>43.284605633374298</v>
      </c>
      <c r="R90" s="59">
        <f t="shared" si="26"/>
        <v>36.94437027244291</v>
      </c>
      <c r="S90" s="59">
        <f t="shared" si="27"/>
        <v>30.983269641922817</v>
      </c>
      <c r="T90" s="59">
        <f t="shared" si="28"/>
        <v>12.500205205935686</v>
      </c>
      <c r="U90" s="59">
        <f t="shared" si="29"/>
        <v>29.89125853583451</v>
      </c>
      <c r="V90" s="59">
        <f t="shared" si="30"/>
        <v>5.5807860958073832</v>
      </c>
      <c r="W90" s="59">
        <f t="shared" si="31"/>
        <v>-4.7635703130487173</v>
      </c>
      <c r="X90" s="59">
        <f t="shared" si="32"/>
        <v>-4.1641064291703032</v>
      </c>
      <c r="Y90" s="59">
        <f t="shared" si="33"/>
        <v>8.6508916011694055</v>
      </c>
      <c r="Z90" s="59">
        <f t="shared" si="34"/>
        <v>0.58679866475614517</v>
      </c>
      <c r="AA90" s="59">
        <f t="shared" si="35"/>
        <v>1.01896793024423</v>
      </c>
      <c r="AB90" s="59">
        <f t="shared" si="36"/>
        <v>33.29839185505142</v>
      </c>
      <c r="AC90" s="59">
        <f t="shared" si="37"/>
        <v>8.1340461314480166</v>
      </c>
      <c r="AD90" s="59">
        <f t="shared" si="37"/>
        <v>2.6928302619066926</v>
      </c>
      <c r="AE90" s="92">
        <f t="shared" si="38"/>
        <v>22.283765059186095</v>
      </c>
    </row>
    <row r="91" spans="1:31">
      <c r="A91" s="58">
        <v>840999</v>
      </c>
      <c r="B91" s="59" t="s">
        <v>97</v>
      </c>
      <c r="C91" s="59">
        <f t="shared" si="11"/>
        <v>22.007579806836901</v>
      </c>
      <c r="D91" s="59">
        <f t="shared" si="12"/>
        <v>3.6784003285710014</v>
      </c>
      <c r="E91" s="59">
        <f t="shared" si="13"/>
        <v>-23.161221009154374</v>
      </c>
      <c r="F91" s="59">
        <f t="shared" si="14"/>
        <v>34.173910005201208</v>
      </c>
      <c r="G91" s="59">
        <f t="shared" si="15"/>
        <v>54.033164365816589</v>
      </c>
      <c r="H91" s="59">
        <f t="shared" si="16"/>
        <v>0.9522560033437486</v>
      </c>
      <c r="I91" s="59">
        <f t="shared" si="17"/>
        <v>1.4159760988190015</v>
      </c>
      <c r="J91" s="59">
        <f t="shared" si="18"/>
        <v>-11.257429799127507</v>
      </c>
      <c r="K91" s="59">
        <f t="shared" si="19"/>
        <v>108.64689331917651</v>
      </c>
      <c r="L91" s="59">
        <f t="shared" si="20"/>
        <v>42.231628435070945</v>
      </c>
      <c r="M91" s="59">
        <f t="shared" si="21"/>
        <v>45.894094684861329</v>
      </c>
      <c r="N91" s="59">
        <f t="shared" si="22"/>
        <v>53.367247197574727</v>
      </c>
      <c r="O91" s="59">
        <f t="shared" si="23"/>
        <v>41.189733057915845</v>
      </c>
      <c r="P91" s="59">
        <f t="shared" si="24"/>
        <v>-18.859388921702291</v>
      </c>
      <c r="Q91" s="59">
        <f t="shared" si="25"/>
        <v>41.960518729776766</v>
      </c>
      <c r="R91" s="59">
        <f t="shared" si="26"/>
        <v>30.189743557301313</v>
      </c>
      <c r="S91" s="59">
        <f t="shared" si="27"/>
        <v>2.7463432914836687</v>
      </c>
      <c r="T91" s="59">
        <f t="shared" si="28"/>
        <v>-0.27932037019782285</v>
      </c>
      <c r="U91" s="59">
        <f t="shared" si="29"/>
        <v>12.268916832894831</v>
      </c>
      <c r="V91" s="59">
        <f t="shared" si="30"/>
        <v>9.4932649823360435</v>
      </c>
      <c r="W91" s="59">
        <f t="shared" si="31"/>
        <v>-3.6659322500777165</v>
      </c>
      <c r="X91" s="59">
        <f t="shared" si="32"/>
        <v>-6.9317599468992626</v>
      </c>
      <c r="Y91" s="59">
        <f t="shared" si="33"/>
        <v>11.688186209825417</v>
      </c>
      <c r="Z91" s="59">
        <f t="shared" si="34"/>
        <v>-1.4799874688837207</v>
      </c>
      <c r="AA91" s="59">
        <f t="shared" si="35"/>
        <v>-12.848405168346488</v>
      </c>
      <c r="AB91" s="59">
        <f t="shared" si="36"/>
        <v>42.855704585372081</v>
      </c>
      <c r="AC91" s="59">
        <f t="shared" si="37"/>
        <v>12.578049002123649</v>
      </c>
      <c r="AD91" s="59">
        <f t="shared" si="37"/>
        <v>4.1982558509187555</v>
      </c>
      <c r="AE91" s="92">
        <f t="shared" si="38"/>
        <v>14.161362788017755</v>
      </c>
    </row>
    <row r="92" spans="1:31">
      <c r="A92" s="58">
        <v>842139</v>
      </c>
      <c r="B92" s="59" t="s">
        <v>97</v>
      </c>
      <c r="C92" s="59">
        <f t="shared" si="11"/>
        <v>0.48620142464443461</v>
      </c>
      <c r="D92" s="59">
        <f t="shared" si="12"/>
        <v>-1.9385610951675716</v>
      </c>
      <c r="E92" s="59">
        <f t="shared" si="13"/>
        <v>31.867975694494049</v>
      </c>
      <c r="F92" s="59">
        <f t="shared" si="14"/>
        <v>14.93383428647428</v>
      </c>
      <c r="G92" s="59">
        <f t="shared" si="15"/>
        <v>9.8611711718451716</v>
      </c>
      <c r="H92" s="59">
        <f t="shared" si="16"/>
        <v>112.53450488192919</v>
      </c>
      <c r="I92" s="59">
        <f t="shared" si="17"/>
        <v>6.6487734767744797</v>
      </c>
      <c r="J92" s="59">
        <f t="shared" si="18"/>
        <v>82.236001411212698</v>
      </c>
      <c r="K92" s="59">
        <f t="shared" si="19"/>
        <v>80.421850792149058</v>
      </c>
      <c r="L92" s="59">
        <f t="shared" si="20"/>
        <v>11.889876198177944</v>
      </c>
      <c r="M92" s="59">
        <f t="shared" si="21"/>
        <v>34.049430038290723</v>
      </c>
      <c r="N92" s="59">
        <f t="shared" si="22"/>
        <v>32.456042056985723</v>
      </c>
      <c r="O92" s="59">
        <f t="shared" si="23"/>
        <v>69.280928051372427</v>
      </c>
      <c r="P92" s="59">
        <f t="shared" si="24"/>
        <v>18.432760677858838</v>
      </c>
      <c r="Q92" s="59">
        <f t="shared" si="25"/>
        <v>8.0983447354068687</v>
      </c>
      <c r="R92" s="59">
        <f t="shared" si="26"/>
        <v>18.407451326847621</v>
      </c>
      <c r="S92" s="59">
        <f t="shared" si="27"/>
        <v>10.373478297485093</v>
      </c>
      <c r="T92" s="59">
        <f t="shared" si="28"/>
        <v>27.536622937100574</v>
      </c>
      <c r="U92" s="59">
        <f t="shared" si="29"/>
        <v>25.154384440872747</v>
      </c>
      <c r="V92" s="59">
        <f t="shared" si="30"/>
        <v>-9.6648171068071207</v>
      </c>
      <c r="W92" s="59">
        <f t="shared" si="31"/>
        <v>44.984411783059954</v>
      </c>
      <c r="X92" s="59">
        <f t="shared" si="32"/>
        <v>6.3852211088880324</v>
      </c>
      <c r="Y92" s="59">
        <f t="shared" si="33"/>
        <v>-8.1963384139040301</v>
      </c>
      <c r="Z92" s="59">
        <f t="shared" si="34"/>
        <v>67.585834940648368</v>
      </c>
      <c r="AA92" s="59">
        <f t="shared" si="35"/>
        <v>45.742797344519914</v>
      </c>
      <c r="AB92" s="59">
        <f t="shared" si="36"/>
        <v>-5.0706486130623034</v>
      </c>
      <c r="AC92" s="59">
        <f t="shared" si="37"/>
        <v>-24.347582014215178</v>
      </c>
      <c r="AD92" s="59">
        <f t="shared" si="37"/>
        <v>7.9094382886272001</v>
      </c>
      <c r="AE92" s="92">
        <f t="shared" si="38"/>
        <v>21.230285353905899</v>
      </c>
    </row>
    <row r="93" spans="1:31">
      <c r="A93" s="58">
        <v>870894</v>
      </c>
      <c r="B93" s="59" t="s">
        <v>97</v>
      </c>
      <c r="C93" s="59">
        <f t="shared" si="11"/>
        <v>17.520690452851738</v>
      </c>
      <c r="D93" s="59">
        <f t="shared" si="12"/>
        <v>34.059479480202413</v>
      </c>
      <c r="E93" s="59">
        <f t="shared" si="13"/>
        <v>-26.27534036937223</v>
      </c>
      <c r="F93" s="59">
        <f t="shared" si="14"/>
        <v>95.707282371348469</v>
      </c>
      <c r="G93" s="59">
        <f t="shared" si="15"/>
        <v>83.767212733693754</v>
      </c>
      <c r="H93" s="59">
        <f t="shared" si="16"/>
        <v>-30.156220914186818</v>
      </c>
      <c r="I93" s="59">
        <f t="shared" si="17"/>
        <v>45.312659535449882</v>
      </c>
      <c r="J93" s="59">
        <f t="shared" si="18"/>
        <v>100.39769894760809</v>
      </c>
      <c r="K93" s="59">
        <f t="shared" si="19"/>
        <v>129.33008977234252</v>
      </c>
      <c r="L93" s="59">
        <f t="shared" si="20"/>
        <v>120.37117922905747</v>
      </c>
      <c r="M93" s="59">
        <f t="shared" si="21"/>
        <v>40.065607874565046</v>
      </c>
      <c r="N93" s="59">
        <f t="shared" si="22"/>
        <v>69.703874134552876</v>
      </c>
      <c r="O93" s="59">
        <f t="shared" si="23"/>
        <v>75.970917958200204</v>
      </c>
      <c r="P93" s="59">
        <f t="shared" si="24"/>
        <v>10.722270117329685</v>
      </c>
      <c r="Q93" s="59">
        <f t="shared" si="25"/>
        <v>46.305569286799312</v>
      </c>
      <c r="R93" s="59">
        <f t="shared" si="26"/>
        <v>37.554074218013653</v>
      </c>
      <c r="S93" s="59">
        <f t="shared" si="27"/>
        <v>20.981281919847561</v>
      </c>
      <c r="T93" s="59">
        <f t="shared" si="28"/>
        <v>7.8095218245509841</v>
      </c>
      <c r="U93" s="59">
        <f t="shared" si="29"/>
        <v>18.193274564103803</v>
      </c>
      <c r="V93" s="59">
        <f t="shared" si="30"/>
        <v>17.365966774658517</v>
      </c>
      <c r="W93" s="59">
        <f t="shared" si="31"/>
        <v>4.5516036774554465</v>
      </c>
      <c r="X93" s="59">
        <f t="shared" si="32"/>
        <v>8.5259249600626106</v>
      </c>
      <c r="Y93" s="59">
        <f t="shared" si="33"/>
        <v>10.036781093514023</v>
      </c>
      <c r="Z93" s="59">
        <f t="shared" si="34"/>
        <v>-5.3656986022533744</v>
      </c>
      <c r="AA93" s="59">
        <f t="shared" si="35"/>
        <v>-8.7013587012156393</v>
      </c>
      <c r="AB93" s="59">
        <f t="shared" si="36"/>
        <v>27.26754172141672</v>
      </c>
      <c r="AC93" s="59">
        <f t="shared" si="37"/>
        <v>18.678423077466149</v>
      </c>
      <c r="AD93" s="59">
        <f t="shared" si="37"/>
        <v>20.146057547987041</v>
      </c>
      <c r="AE93" s="92">
        <f t="shared" si="38"/>
        <v>28.431723704489542</v>
      </c>
    </row>
    <row r="94" spans="1:31">
      <c r="A94" s="58">
        <v>841459</v>
      </c>
      <c r="B94" s="59" t="s">
        <v>97</v>
      </c>
      <c r="C94" s="59">
        <f t="shared" si="11"/>
        <v>-60.261152857573819</v>
      </c>
      <c r="D94" s="59">
        <f t="shared" si="12"/>
        <v>4.0632734655569749</v>
      </c>
      <c r="E94" s="59">
        <f t="shared" si="13"/>
        <v>-13.122940470595992</v>
      </c>
      <c r="F94" s="59">
        <f t="shared" si="14"/>
        <v>20.094015082713554</v>
      </c>
      <c r="G94" s="59">
        <f t="shared" si="15"/>
        <v>33.71741428509597</v>
      </c>
      <c r="H94" s="59">
        <f t="shared" si="16"/>
        <v>71.178661570675303</v>
      </c>
      <c r="I94" s="59">
        <f t="shared" si="17"/>
        <v>27.072540245792752</v>
      </c>
      <c r="J94" s="59">
        <f t="shared" si="18"/>
        <v>84.044106813763563</v>
      </c>
      <c r="K94" s="59">
        <f t="shared" si="19"/>
        <v>57.568851526740048</v>
      </c>
      <c r="L94" s="59">
        <f t="shared" si="20"/>
        <v>38.132340322081063</v>
      </c>
      <c r="M94" s="59">
        <f t="shared" si="21"/>
        <v>7.5191065099756287</v>
      </c>
      <c r="N94" s="59">
        <f t="shared" si="22"/>
        <v>297.39414406871958</v>
      </c>
      <c r="O94" s="59">
        <f t="shared" si="23"/>
        <v>18.794148360817545</v>
      </c>
      <c r="P94" s="59">
        <f t="shared" si="24"/>
        <v>-12.571294086417609</v>
      </c>
      <c r="Q94" s="59">
        <f t="shared" si="25"/>
        <v>35.447165373648545</v>
      </c>
      <c r="R94" s="59">
        <f t="shared" si="26"/>
        <v>10.675172730334296</v>
      </c>
      <c r="S94" s="59">
        <f t="shared" si="27"/>
        <v>5.851471257540112</v>
      </c>
      <c r="T94" s="59">
        <f t="shared" si="28"/>
        <v>10.35494445290945</v>
      </c>
      <c r="U94" s="59">
        <f t="shared" si="29"/>
        <v>14.074712085744068</v>
      </c>
      <c r="V94" s="59">
        <f t="shared" si="30"/>
        <v>1.7984835742175704</v>
      </c>
      <c r="W94" s="59">
        <f t="shared" si="31"/>
        <v>0.20413031057009334</v>
      </c>
      <c r="X94" s="59">
        <f t="shared" si="32"/>
        <v>4.1923155135667116</v>
      </c>
      <c r="Y94" s="59">
        <f t="shared" si="33"/>
        <v>11.078114155607864</v>
      </c>
      <c r="Z94" s="59">
        <f t="shared" si="34"/>
        <v>6.2881813453112585</v>
      </c>
      <c r="AA94" s="59">
        <f t="shared" si="35"/>
        <v>12.944137209483486</v>
      </c>
      <c r="AB94" s="59">
        <f t="shared" si="36"/>
        <v>42.177462737769133</v>
      </c>
      <c r="AC94" s="59">
        <f t="shared" si="37"/>
        <v>6.0746194122111206</v>
      </c>
      <c r="AD94" s="59">
        <f t="shared" si="37"/>
        <v>-6.6453362911080234</v>
      </c>
      <c r="AE94" s="92">
        <f t="shared" si="38"/>
        <v>16.73645620156185</v>
      </c>
    </row>
    <row r="95" spans="1:31">
      <c r="A95" s="58">
        <v>870210</v>
      </c>
      <c r="B95" s="59" t="s">
        <v>97</v>
      </c>
      <c r="C95" s="59">
        <f t="shared" si="11"/>
        <v>260.83366242744444</v>
      </c>
      <c r="D95" s="59">
        <f t="shared" si="12"/>
        <v>406.6134866297075</v>
      </c>
      <c r="E95" s="59">
        <f t="shared" si="13"/>
        <v>-42.923006846374243</v>
      </c>
      <c r="F95" s="59">
        <f t="shared" si="14"/>
        <v>-7.7733957446875195</v>
      </c>
      <c r="G95" s="59">
        <f t="shared" si="15"/>
        <v>19.576969814618096</v>
      </c>
      <c r="H95" s="59">
        <f t="shared" si="16"/>
        <v>85.406829119539367</v>
      </c>
      <c r="I95" s="59">
        <f t="shared" si="17"/>
        <v>-34.919005917297483</v>
      </c>
      <c r="J95" s="59">
        <f t="shared" si="18"/>
        <v>-16.028129047386088</v>
      </c>
      <c r="K95" s="59">
        <f t="shared" si="19"/>
        <v>136.03505102985852</v>
      </c>
      <c r="L95" s="59">
        <f t="shared" si="20"/>
        <v>447.20435452825052</v>
      </c>
      <c r="M95" s="59">
        <f t="shared" si="21"/>
        <v>8.1450605490186234</v>
      </c>
      <c r="N95" s="59">
        <f t="shared" si="22"/>
        <v>68.918192248217196</v>
      </c>
      <c r="O95" s="59">
        <f t="shared" si="23"/>
        <v>38.089554242677565</v>
      </c>
      <c r="P95" s="59">
        <f t="shared" si="24"/>
        <v>64.316639492710379</v>
      </c>
      <c r="Q95" s="59">
        <f t="shared" si="25"/>
        <v>-47.098213010168223</v>
      </c>
      <c r="R95" s="59">
        <f t="shared" si="26"/>
        <v>59.503360579997917</v>
      </c>
      <c r="S95" s="59">
        <f t="shared" si="27"/>
        <v>14.272303941415416</v>
      </c>
      <c r="T95" s="59">
        <f t="shared" si="28"/>
        <v>15.237485432600863</v>
      </c>
      <c r="U95" s="59">
        <f t="shared" si="29"/>
        <v>23.78450922285063</v>
      </c>
      <c r="V95" s="59">
        <f t="shared" si="30"/>
        <v>-1.2695906333650271</v>
      </c>
      <c r="W95" s="59">
        <f t="shared" si="31"/>
        <v>-8.8500057435884258</v>
      </c>
      <c r="X95" s="59">
        <f t="shared" si="32"/>
        <v>-10.497500130797562</v>
      </c>
      <c r="Y95" s="59">
        <f t="shared" si="33"/>
        <v>12.343419880116627</v>
      </c>
      <c r="Z95" s="59">
        <f t="shared" si="34"/>
        <v>-5.9783180371620119</v>
      </c>
      <c r="AA95" s="59">
        <f t="shared" si="35"/>
        <v>-41.525275250073733</v>
      </c>
      <c r="AB95" s="59">
        <f t="shared" si="36"/>
        <v>2.781335531522771</v>
      </c>
      <c r="AC95" s="59">
        <f t="shared" si="37"/>
        <v>-1.3506779027549669</v>
      </c>
      <c r="AD95" s="59">
        <f t="shared" si="37"/>
        <v>84.746981505787517</v>
      </c>
      <c r="AE95" s="92">
        <f t="shared" si="38"/>
        <v>25.923806403111243</v>
      </c>
    </row>
    <row r="96" spans="1:31">
      <c r="A96" s="58" t="s">
        <v>105</v>
      </c>
      <c r="B96" s="59" t="s">
        <v>97</v>
      </c>
      <c r="C96" s="59">
        <f t="shared" si="11"/>
        <v>20.383580785145213</v>
      </c>
      <c r="D96" s="59">
        <f t="shared" si="12"/>
        <v>15.919412928126619</v>
      </c>
      <c r="E96" s="59">
        <f t="shared" si="13"/>
        <v>7.3461073329554694</v>
      </c>
      <c r="F96" s="59">
        <f t="shared" si="14"/>
        <v>32.604411377615321</v>
      </c>
      <c r="G96" s="59">
        <f t="shared" si="15"/>
        <v>37.358016776131706</v>
      </c>
      <c r="H96" s="59">
        <f t="shared" si="16"/>
        <v>11.53126566054037</v>
      </c>
      <c r="I96" s="59">
        <f t="shared" si="17"/>
        <v>30.949389599540751</v>
      </c>
      <c r="J96" s="59">
        <f t="shared" si="18"/>
        <v>24.945597928950718</v>
      </c>
      <c r="K96" s="59">
        <f t="shared" si="19"/>
        <v>75.696906255111571</v>
      </c>
      <c r="L96" s="59">
        <f t="shared" si="20"/>
        <v>101.25237426371947</v>
      </c>
      <c r="M96" s="59">
        <f t="shared" si="21"/>
        <v>0.1846371948859229</v>
      </c>
      <c r="N96" s="59">
        <f t="shared" si="22"/>
        <v>216.04511774496638</v>
      </c>
      <c r="O96" s="59">
        <f t="shared" si="23"/>
        <v>15.930451788289446</v>
      </c>
      <c r="P96" s="59">
        <f t="shared" si="24"/>
        <v>-7.2693979588551088</v>
      </c>
      <c r="Q96" s="59">
        <f t="shared" si="25"/>
        <v>24.826129485642127</v>
      </c>
      <c r="R96" s="59">
        <f t="shared" si="26"/>
        <v>30.273251233756525</v>
      </c>
      <c r="S96" s="59">
        <f t="shared" si="27"/>
        <v>27.278717211528416</v>
      </c>
      <c r="T96" s="59">
        <f t="shared" si="28"/>
        <v>12.625317815065728</v>
      </c>
      <c r="U96" s="59">
        <f t="shared" si="29"/>
        <v>14.839842026742375</v>
      </c>
      <c r="V96" s="59">
        <f t="shared" si="30"/>
        <v>4.0879923719944173</v>
      </c>
      <c r="W96" s="59">
        <f t="shared" si="31"/>
        <v>-3.7816760263113167</v>
      </c>
      <c r="X96" s="59">
        <f t="shared" si="32"/>
        <v>9.8338192751470359</v>
      </c>
      <c r="Y96" s="59">
        <f t="shared" si="33"/>
        <v>10.775010412133355</v>
      </c>
      <c r="Z96" s="59">
        <f t="shared" si="34"/>
        <v>-5.8568877808198465</v>
      </c>
      <c r="AA96" s="59">
        <f t="shared" si="35"/>
        <v>0.52157798330509308</v>
      </c>
      <c r="AB96" s="59">
        <f t="shared" si="36"/>
        <v>30.621816276702901</v>
      </c>
      <c r="AC96" s="59">
        <f t="shared" si="37"/>
        <v>-43.394244854312248</v>
      </c>
      <c r="AD96" s="59">
        <f t="shared" si="37"/>
        <v>20.74645964767106</v>
      </c>
      <c r="AE96" s="92">
        <f t="shared" si="38"/>
        <v>19.255733415309464</v>
      </c>
    </row>
    <row r="97" spans="1:31">
      <c r="A97" s="58" t="s">
        <v>106</v>
      </c>
      <c r="B97" s="59" t="s">
        <v>97</v>
      </c>
      <c r="C97" s="59">
        <f t="shared" si="11"/>
        <v>13.412009541445414</v>
      </c>
      <c r="D97" s="59">
        <f t="shared" si="12"/>
        <v>17.453218058250513</v>
      </c>
      <c r="E97" s="59">
        <f t="shared" si="13"/>
        <v>10.238370013425254</v>
      </c>
      <c r="F97" s="59">
        <f t="shared" si="14"/>
        <v>15.182362098131236</v>
      </c>
      <c r="G97" s="59">
        <f t="shared" si="15"/>
        <v>98.122772439647434</v>
      </c>
      <c r="H97" s="59">
        <f t="shared" si="16"/>
        <v>30.800340799206026</v>
      </c>
      <c r="I97" s="59">
        <f t="shared" si="17"/>
        <v>30.539805962655237</v>
      </c>
      <c r="J97" s="59">
        <f t="shared" si="18"/>
        <v>17.136981926807039</v>
      </c>
      <c r="K97" s="59">
        <f t="shared" si="19"/>
        <v>102.1868010463262</v>
      </c>
      <c r="L97" s="59">
        <f t="shared" si="20"/>
        <v>56.082392571901693</v>
      </c>
      <c r="M97" s="59">
        <f t="shared" si="21"/>
        <v>32.198399087210134</v>
      </c>
      <c r="N97" s="59">
        <f t="shared" si="22"/>
        <v>-60.70519752558414</v>
      </c>
      <c r="O97" s="59">
        <f t="shared" si="23"/>
        <v>21.547092477970708</v>
      </c>
      <c r="P97" s="59">
        <f t="shared" si="24"/>
        <v>-29.745951934327067</v>
      </c>
      <c r="Q97" s="59">
        <f t="shared" si="25"/>
        <v>44.983057701508613</v>
      </c>
      <c r="R97" s="59">
        <f t="shared" si="26"/>
        <v>34.691243095336262</v>
      </c>
      <c r="S97" s="59">
        <f t="shared" si="27"/>
        <v>-12.433795977123822</v>
      </c>
      <c r="T97" s="59">
        <f t="shared" si="28"/>
        <v>15.497483828134378</v>
      </c>
      <c r="U97" s="59">
        <f t="shared" si="29"/>
        <v>7.7568195368303208</v>
      </c>
      <c r="V97" s="59">
        <f t="shared" si="30"/>
        <v>10.670094464572301</v>
      </c>
      <c r="W97" s="59">
        <f t="shared" si="31"/>
        <v>-6.4585957910014002</v>
      </c>
      <c r="X97" s="59">
        <f t="shared" si="32"/>
        <v>-13.975957519586686</v>
      </c>
      <c r="Y97" s="59">
        <f t="shared" si="33"/>
        <v>35.111542099469261</v>
      </c>
      <c r="Z97" s="59">
        <f t="shared" si="34"/>
        <v>-7.8917569534899314</v>
      </c>
      <c r="AA97" s="59">
        <f t="shared" si="35"/>
        <v>-1.9002617771372172</v>
      </c>
      <c r="AB97" s="59">
        <f t="shared" si="36"/>
        <v>1.890001865265333</v>
      </c>
      <c r="AC97" s="59">
        <f t="shared" si="37"/>
        <v>73.3103189476208</v>
      </c>
      <c r="AD97" s="59">
        <f t="shared" si="37"/>
        <v>6.4435566948801721</v>
      </c>
      <c r="AE97" s="92">
        <f t="shared" si="38"/>
        <v>13.642707137291922</v>
      </c>
    </row>
    <row r="98" spans="1:31">
      <c r="A98" s="57" t="s">
        <v>94</v>
      </c>
      <c r="B98" s="59" t="s">
        <v>97</v>
      </c>
      <c r="C98" s="59">
        <f t="shared" si="11"/>
        <v>16.248364408185182</v>
      </c>
      <c r="D98" s="59">
        <f t="shared" si="12"/>
        <v>16.80699791942024</v>
      </c>
      <c r="E98" s="59">
        <f t="shared" si="13"/>
        <v>9.0290664102792988</v>
      </c>
      <c r="F98" s="59">
        <f t="shared" si="14"/>
        <v>22.354371626653432</v>
      </c>
      <c r="G98" s="59">
        <f t="shared" si="15"/>
        <v>71.012626400472243</v>
      </c>
      <c r="H98" s="59">
        <f t="shared" si="16"/>
        <v>23.89529114106135</v>
      </c>
      <c r="I98" s="59">
        <f t="shared" si="17"/>
        <v>30.671932594448521</v>
      </c>
      <c r="J98" s="59">
        <f t="shared" si="18"/>
        <v>19.661293721773148</v>
      </c>
      <c r="K98" s="59">
        <f t="shared" si="19"/>
        <v>93.245176515856201</v>
      </c>
      <c r="L98" s="59">
        <f t="shared" si="20"/>
        <v>69.944892670599472</v>
      </c>
      <c r="M98" s="59">
        <f t="shared" si="21"/>
        <v>20.563536632412422</v>
      </c>
      <c r="N98" s="59">
        <f t="shared" si="22"/>
        <v>22.873927048640908</v>
      </c>
      <c r="O98" s="59">
        <f t="shared" si="23"/>
        <v>17.184188219582055</v>
      </c>
      <c r="P98" s="59">
        <f t="shared" si="24"/>
        <v>-12.473369228570647</v>
      </c>
      <c r="Q98" s="59">
        <f t="shared" si="25"/>
        <v>28.572068082904934</v>
      </c>
      <c r="R98" s="59">
        <f t="shared" si="26"/>
        <v>31.199082496873189</v>
      </c>
      <c r="S98" s="59">
        <f t="shared" si="27"/>
        <v>18.735078683888332</v>
      </c>
      <c r="T98" s="59">
        <f t="shared" si="28"/>
        <v>13.081021469581373</v>
      </c>
      <c r="U98" s="59">
        <f t="shared" si="29"/>
        <v>13.692020425717644</v>
      </c>
      <c r="V98" s="59">
        <f t="shared" si="30"/>
        <v>5.0989551530149555</v>
      </c>
      <c r="W98" s="59">
        <f t="shared" si="31"/>
        <v>-4.2146260716005628</v>
      </c>
      <c r="X98" s="59">
        <f t="shared" si="32"/>
        <v>6.0731733500017526</v>
      </c>
      <c r="Y98" s="59">
        <f t="shared" si="33"/>
        <v>13.892321123395575</v>
      </c>
      <c r="Z98" s="59">
        <f t="shared" si="34"/>
        <v>-6.1660994720887459</v>
      </c>
      <c r="AA98" s="59">
        <f t="shared" si="35"/>
        <v>0.16033156712522612</v>
      </c>
      <c r="AB98" s="59">
        <f t="shared" si="36"/>
        <v>26.424291292447762</v>
      </c>
      <c r="AC98" s="59">
        <f t="shared" si="37"/>
        <v>-29.65322018042734</v>
      </c>
      <c r="AD98" s="59">
        <f t="shared" si="37"/>
        <v>16.597533817347696</v>
      </c>
      <c r="AE98" s="92">
        <f t="shared" si="38"/>
        <v>16.847205946563619</v>
      </c>
    </row>
    <row r="99" spans="1:31" ht="13.8" thickBot="1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19"/>
    </row>
    <row r="100" spans="1:31" ht="13.8" thickTop="1">
      <c r="A100" s="42" t="s">
        <v>288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6"/>
    </row>
  </sheetData>
  <sortState xmlns:xlrd2="http://schemas.microsoft.com/office/spreadsheetml/2017/richdata2" ref="A9:X33">
    <sortCondition descending="1" ref="X9"/>
  </sortState>
  <mergeCells count="5">
    <mergeCell ref="B69:AE69"/>
    <mergeCell ref="B7:AE7"/>
    <mergeCell ref="B38:AE38"/>
    <mergeCell ref="B2:AE2"/>
    <mergeCell ref="B4:AE4"/>
  </mergeCells>
  <phoneticPr fontId="5" type="noConversion"/>
  <hyperlinks>
    <hyperlink ref="A1" location="ÍNDICE!A1" display="ÍNDICE!A1" xr:uid="{00000000-0004-0000-0C00-000000000000}"/>
  </hyperlinks>
  <pageMargins left="0.75" right="0.75" top="1" bottom="1" header="0" footer="0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101"/>
  <sheetViews>
    <sheetView showGridLines="0" zoomScaleNormal="100" workbookViewId="0"/>
  </sheetViews>
  <sheetFormatPr baseColWidth="10" defaultColWidth="11.44140625" defaultRowHeight="13.2"/>
  <cols>
    <col min="1" max="1" width="13.6640625" style="13" customWidth="1"/>
    <col min="2" max="15" width="11.44140625" style="13"/>
    <col min="16" max="30" width="11" style="14" customWidth="1"/>
    <col min="31" max="31" width="12.109375" style="13" bestFit="1" customWidth="1"/>
    <col min="32" max="16384" width="11.44140625" style="13"/>
  </cols>
  <sheetData>
    <row r="1" spans="1:3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4" ht="12.75" customHeight="1">
      <c r="A2" s="27"/>
      <c r="B2" s="108" t="s">
        <v>117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4">
      <c r="A4" s="27"/>
      <c r="B4" s="108" t="s">
        <v>296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4" ht="13.8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27"/>
      <c r="AG5" s="27"/>
      <c r="AH5" s="27"/>
    </row>
    <row r="6" spans="1:34" ht="13.8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34" ht="13.8" thickBot="1">
      <c r="A7" s="57"/>
      <c r="B7" s="111" t="s">
        <v>152</v>
      </c>
      <c r="C7" s="111"/>
      <c r="D7" s="111"/>
      <c r="E7" s="111"/>
      <c r="F7" s="111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34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4" ht="14.25" customHeight="1">
      <c r="A9" s="58">
        <v>870323</v>
      </c>
      <c r="B9" s="34">
        <v>647.809259</v>
      </c>
      <c r="C9" s="34">
        <v>282.17363899999998</v>
      </c>
      <c r="D9" s="34">
        <v>205.86154999999999</v>
      </c>
      <c r="E9" s="34">
        <v>364.23000500000001</v>
      </c>
      <c r="F9" s="34">
        <v>392.88830999999999</v>
      </c>
      <c r="G9" s="34">
        <v>604.30675299999996</v>
      </c>
      <c r="H9" s="34">
        <v>890.89642700000002</v>
      </c>
      <c r="I9" s="34">
        <v>1779.049616</v>
      </c>
      <c r="J9" s="34">
        <v>2587.8755809999993</v>
      </c>
      <c r="K9" s="34">
        <v>2771.592247</v>
      </c>
      <c r="L9" s="34">
        <v>2549.4565830000001</v>
      </c>
      <c r="M9" s="34">
        <v>3226.5298979999998</v>
      </c>
      <c r="N9" s="34">
        <v>4295.8515280000001</v>
      </c>
      <c r="O9" s="34">
        <v>5670.4838129999998</v>
      </c>
      <c r="P9" s="34">
        <v>23651.544467600001</v>
      </c>
      <c r="Q9" s="34">
        <f>18013041205/1000000</f>
        <v>18013.041205000001</v>
      </c>
      <c r="R9" s="34">
        <v>26275.523082</v>
      </c>
      <c r="S9" s="34">
        <v>30878.295608</v>
      </c>
      <c r="T9" s="34">
        <v>36282.752365</v>
      </c>
      <c r="U9" s="34">
        <v>48719.695182000003</v>
      </c>
      <c r="V9" s="34">
        <v>36112.790109000001</v>
      </c>
      <c r="W9" s="34">
        <v>35424.260334999999</v>
      </c>
      <c r="X9" s="34">
        <v>37908.818134000001</v>
      </c>
      <c r="Y9" s="34">
        <v>36853.618560000003</v>
      </c>
      <c r="Z9" s="34">
        <v>31982.694267999996</v>
      </c>
      <c r="AA9" s="34">
        <v>33023.499706999995</v>
      </c>
      <c r="AB9" s="34">
        <v>39871.454728000004</v>
      </c>
      <c r="AC9" s="34">
        <v>37626.346205000002</v>
      </c>
      <c r="AD9" s="34">
        <v>33212.847986999994</v>
      </c>
      <c r="AE9" s="34">
        <f>SUM(B9:AD9)</f>
        <v>532106.18715160002</v>
      </c>
    </row>
    <row r="10" spans="1:34" ht="14.25" customHeight="1">
      <c r="A10" s="58">
        <v>870840</v>
      </c>
      <c r="B10" s="34">
        <v>10.922307999999999</v>
      </c>
      <c r="C10" s="34">
        <v>18.132825</v>
      </c>
      <c r="D10" s="34">
        <v>29.118356000000002</v>
      </c>
      <c r="E10" s="34">
        <v>18.091822000000001</v>
      </c>
      <c r="F10" s="34">
        <v>48.880172000000002</v>
      </c>
      <c r="G10" s="34">
        <v>79.608179000000007</v>
      </c>
      <c r="H10" s="34">
        <v>216.06299999999999</v>
      </c>
      <c r="I10" s="34">
        <v>311.70449300000001</v>
      </c>
      <c r="J10" s="34">
        <v>813.79715299999998</v>
      </c>
      <c r="K10" s="34">
        <v>1135.386661</v>
      </c>
      <c r="L10" s="34">
        <v>1171.325118</v>
      </c>
      <c r="M10" s="34">
        <v>2017.420042</v>
      </c>
      <c r="N10" s="34">
        <v>3274.2702009999998</v>
      </c>
      <c r="O10" s="34">
        <v>3978.8655429999999</v>
      </c>
      <c r="P10" s="34">
        <v>3490.0154134999998</v>
      </c>
      <c r="Q10" s="34">
        <f>7450280178/1000000</f>
        <v>7450.280178</v>
      </c>
      <c r="R10" s="34">
        <v>8864.5221199999996</v>
      </c>
      <c r="S10" s="34">
        <v>9137.0164910000003</v>
      </c>
      <c r="T10" s="34">
        <v>10395.454566</v>
      </c>
      <c r="U10" s="34">
        <v>11985.321760999999</v>
      </c>
      <c r="V10" s="34">
        <v>9800.7335309999999</v>
      </c>
      <c r="W10" s="34">
        <v>11404.302320999999</v>
      </c>
      <c r="X10" s="34">
        <v>12528.962288000001</v>
      </c>
      <c r="Y10" s="34">
        <v>13245.693849000005</v>
      </c>
      <c r="Z10" s="34">
        <v>10505.914026000004</v>
      </c>
      <c r="AA10" s="34">
        <v>10439.470063999996</v>
      </c>
      <c r="AB10" s="34">
        <v>11753.228270999996</v>
      </c>
      <c r="AC10" s="34">
        <v>9697.8901619999997</v>
      </c>
      <c r="AD10" s="34">
        <v>7885.518764999998</v>
      </c>
      <c r="AE10" s="34">
        <f t="shared" ref="AE10:AE36" si="0">SUM(B10:AD10)</f>
        <v>161707.90967949998</v>
      </c>
    </row>
    <row r="11" spans="1:34" ht="14.25" customHeight="1">
      <c r="A11" s="58">
        <v>870324</v>
      </c>
      <c r="B11" s="34">
        <v>53.486466</v>
      </c>
      <c r="C11" s="34">
        <v>12.034589</v>
      </c>
      <c r="D11" s="34">
        <v>19.846614000000002</v>
      </c>
      <c r="E11" s="34">
        <v>47.012112000000002</v>
      </c>
      <c r="F11" s="34">
        <v>59.116698</v>
      </c>
      <c r="G11" s="34">
        <v>143.28844599999999</v>
      </c>
      <c r="H11" s="34">
        <v>338.80896999999999</v>
      </c>
      <c r="I11" s="34">
        <v>1013.307397</v>
      </c>
      <c r="J11" s="34">
        <v>1465.138258</v>
      </c>
      <c r="K11" s="34">
        <v>1750.9628029999999</v>
      </c>
      <c r="L11" s="34">
        <v>2118.641924</v>
      </c>
      <c r="M11" s="34">
        <v>3643.760417</v>
      </c>
      <c r="N11" s="34">
        <v>5386.0995160000002</v>
      </c>
      <c r="O11" s="34">
        <v>8241.3710370000008</v>
      </c>
      <c r="P11" s="34">
        <v>10465.2356079</v>
      </c>
      <c r="Q11" s="34">
        <f>9777724902/1000000</f>
        <v>9777.7249019999999</v>
      </c>
      <c r="R11" s="34">
        <v>12413.205164999999</v>
      </c>
      <c r="S11" s="34">
        <v>11306.296318000001</v>
      </c>
      <c r="T11" s="34">
        <v>7669.4247169999999</v>
      </c>
      <c r="U11" s="34">
        <v>7194.1728800000001</v>
      </c>
      <c r="V11" s="34">
        <v>4514.8711389999999</v>
      </c>
      <c r="W11" s="34">
        <v>4932.2416510000003</v>
      </c>
      <c r="X11" s="34">
        <v>6319.1061220000001</v>
      </c>
      <c r="Y11" s="34">
        <v>7392.4021849999999</v>
      </c>
      <c r="Z11" s="34">
        <v>6563.035519</v>
      </c>
      <c r="AA11" s="34">
        <v>4039.2594859999995</v>
      </c>
      <c r="AB11" s="34">
        <v>4036.4713109999998</v>
      </c>
      <c r="AC11" s="34">
        <v>5914.5937769999991</v>
      </c>
      <c r="AD11" s="34">
        <v>3947.3721869999995</v>
      </c>
      <c r="AE11" s="34">
        <f t="shared" si="0"/>
        <v>130778.28821389998</v>
      </c>
    </row>
    <row r="12" spans="1:34" ht="14.25" customHeight="1">
      <c r="A12" s="58">
        <v>870829</v>
      </c>
      <c r="B12" s="34">
        <v>157.38845499999999</v>
      </c>
      <c r="C12" s="34">
        <v>230.54481599999997</v>
      </c>
      <c r="D12" s="34">
        <v>78.310503999999995</v>
      </c>
      <c r="E12" s="34">
        <v>80.300567999999984</v>
      </c>
      <c r="F12" s="34">
        <v>164.26030900000001</v>
      </c>
      <c r="G12" s="34">
        <v>250.00545500000001</v>
      </c>
      <c r="H12" s="34">
        <v>397.45864</v>
      </c>
      <c r="I12" s="34">
        <v>794.66494699999998</v>
      </c>
      <c r="J12" s="34">
        <v>1721.4503340000001</v>
      </c>
      <c r="K12" s="34">
        <v>2322.3799789999998</v>
      </c>
      <c r="L12" s="34">
        <v>2265.8635939999999</v>
      </c>
      <c r="M12" s="34">
        <v>2459.9595479999998</v>
      </c>
      <c r="N12" s="34">
        <v>1945.1075719999999</v>
      </c>
      <c r="O12" s="34">
        <v>2202.8096289999999</v>
      </c>
      <c r="P12" s="34">
        <v>2552.7313724000001</v>
      </c>
      <c r="Q12" s="34">
        <f>3294093504/1000000</f>
        <v>3294.0935039999999</v>
      </c>
      <c r="R12" s="34">
        <v>3882.3122039999998</v>
      </c>
      <c r="S12" s="34">
        <v>4227.9737620000005</v>
      </c>
      <c r="T12" s="34">
        <v>4627.4507100000001</v>
      </c>
      <c r="U12" s="34">
        <v>5238.4847159999999</v>
      </c>
      <c r="V12" s="34">
        <v>4650.5825050000003</v>
      </c>
      <c r="W12" s="34">
        <v>4611.4744309999996</v>
      </c>
      <c r="X12" s="34">
        <v>4488.619839</v>
      </c>
      <c r="Y12" s="34">
        <v>4917.6558079999986</v>
      </c>
      <c r="Z12" s="34">
        <v>4667.4323229999991</v>
      </c>
      <c r="AA12" s="34">
        <v>5202.4774740000012</v>
      </c>
      <c r="AB12" s="34">
        <v>6236.4620209999994</v>
      </c>
      <c r="AC12" s="34">
        <v>5092.230620000003</v>
      </c>
      <c r="AD12" s="34">
        <v>4292.9098049999984</v>
      </c>
      <c r="AE12" s="34">
        <f t="shared" si="0"/>
        <v>83053.395444399997</v>
      </c>
    </row>
    <row r="13" spans="1:34" ht="14.25" customHeight="1">
      <c r="A13" s="58">
        <v>850760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3968.1281610000001</v>
      </c>
      <c r="T13" s="34">
        <v>3309.4250950000001</v>
      </c>
      <c r="U13" s="34">
        <v>3420.0776839999999</v>
      </c>
      <c r="V13" s="34">
        <v>3298.4446929999999</v>
      </c>
      <c r="W13" s="34">
        <v>3056.029164</v>
      </c>
      <c r="X13" s="34">
        <v>3265.100453</v>
      </c>
      <c r="Y13" s="34">
        <v>3886.3243550000002</v>
      </c>
      <c r="Z13" s="34">
        <v>3726.2362190000013</v>
      </c>
      <c r="AA13" s="34">
        <v>3536.5006829999998</v>
      </c>
      <c r="AB13" s="34">
        <v>3845.1867769999999</v>
      </c>
      <c r="AC13" s="34">
        <v>2984.2637049999994</v>
      </c>
      <c r="AD13" s="34">
        <v>2356.3571580000007</v>
      </c>
      <c r="AE13" s="34">
        <f>SUM(B13:AD13)</f>
        <v>40652.074146999999</v>
      </c>
    </row>
    <row r="14" spans="1:34" ht="14.25" customHeight="1">
      <c r="A14" s="58">
        <v>840991</v>
      </c>
      <c r="B14" s="34">
        <v>177.89920100000001</v>
      </c>
      <c r="C14" s="34">
        <v>177.04521199999999</v>
      </c>
      <c r="D14" s="34">
        <v>118.980924</v>
      </c>
      <c r="E14" s="34">
        <v>144.09185500000001</v>
      </c>
      <c r="F14" s="34">
        <v>387.33167199999997</v>
      </c>
      <c r="G14" s="34">
        <v>348.204229</v>
      </c>
      <c r="H14" s="34">
        <v>382.601629</v>
      </c>
      <c r="I14" s="34">
        <v>599.72268999999994</v>
      </c>
      <c r="J14" s="34">
        <v>1010.611838</v>
      </c>
      <c r="K14" s="34">
        <v>1336.4342770000001</v>
      </c>
      <c r="L14" s="34">
        <v>1152.349035</v>
      </c>
      <c r="M14" s="34">
        <v>1617.0011039999999</v>
      </c>
      <c r="N14" s="34">
        <v>1649.0972549999999</v>
      </c>
      <c r="O14" s="34">
        <v>1581.1948239999999</v>
      </c>
      <c r="P14" s="34">
        <v>1133.4241729999999</v>
      </c>
      <c r="Q14" s="34">
        <f>2460508224/1000000</f>
        <v>2460.5082240000002</v>
      </c>
      <c r="R14" s="34">
        <v>3015.6183059999998</v>
      </c>
      <c r="S14" s="34">
        <v>2754.2873690000001</v>
      </c>
      <c r="T14" s="34">
        <v>2855.1135439999998</v>
      </c>
      <c r="U14" s="34">
        <v>3076.4696359999998</v>
      </c>
      <c r="V14" s="34">
        <v>2637.5157770000001</v>
      </c>
      <c r="W14" s="34">
        <v>2550.669508</v>
      </c>
      <c r="X14" s="34">
        <v>2714.594008</v>
      </c>
      <c r="Y14" s="34">
        <v>2957.01971</v>
      </c>
      <c r="Z14" s="34">
        <v>2549.0116270000008</v>
      </c>
      <c r="AA14" s="34">
        <v>2389.926786</v>
      </c>
      <c r="AB14" s="34">
        <v>2579.94202</v>
      </c>
      <c r="AC14" s="34">
        <v>2016.817264</v>
      </c>
      <c r="AD14" s="34">
        <v>1639.6422329999998</v>
      </c>
      <c r="AE14" s="34">
        <f t="shared" si="0"/>
        <v>48013.125930000002</v>
      </c>
    </row>
    <row r="15" spans="1:34" ht="14.25" customHeight="1">
      <c r="A15" s="58">
        <v>870899</v>
      </c>
      <c r="B15" s="34">
        <v>500.26927899999998</v>
      </c>
      <c r="C15" s="34">
        <v>671.86055099999987</v>
      </c>
      <c r="D15" s="34">
        <v>721.48107600000014</v>
      </c>
      <c r="E15" s="34">
        <v>721.385807</v>
      </c>
      <c r="F15" s="34">
        <v>835.4034250000002</v>
      </c>
      <c r="G15" s="34">
        <v>1503.0594819999999</v>
      </c>
      <c r="H15" s="34">
        <v>1517.7995840000001</v>
      </c>
      <c r="I15" s="34">
        <v>1221.1415850000001</v>
      </c>
      <c r="J15" s="34">
        <v>1858.1294210000001</v>
      </c>
      <c r="K15" s="34">
        <v>1920.331318</v>
      </c>
      <c r="L15" s="34">
        <v>1666.584709</v>
      </c>
      <c r="M15" s="34">
        <v>2662.8248749999998</v>
      </c>
      <c r="N15" s="34">
        <v>2582.386066</v>
      </c>
      <c r="O15" s="34">
        <v>1832.6633449999999</v>
      </c>
      <c r="P15" s="34">
        <v>6309.5809824000007</v>
      </c>
      <c r="Q15" s="34">
        <f>2189863899/1000000</f>
        <v>2189.8638989999999</v>
      </c>
      <c r="R15" s="34">
        <v>2438.0766130000002</v>
      </c>
      <c r="S15" s="34">
        <v>2886.3704619999999</v>
      </c>
      <c r="T15" s="34">
        <v>2311.5504689999998</v>
      </c>
      <c r="U15" s="34">
        <v>2303.4500790000002</v>
      </c>
      <c r="V15" s="34">
        <v>1960.2068730000001</v>
      </c>
      <c r="W15" s="34">
        <v>2162.557742</v>
      </c>
      <c r="X15" s="34">
        <v>2618.8030330000001</v>
      </c>
      <c r="Y15" s="34">
        <v>2988.6058859999998</v>
      </c>
      <c r="Z15" s="34">
        <v>2827.2688940000003</v>
      </c>
      <c r="AA15" s="34">
        <v>2905.0818969999955</v>
      </c>
      <c r="AB15" s="34">
        <v>3784.0113920000008</v>
      </c>
      <c r="AC15" s="34">
        <v>2992.3636460000016</v>
      </c>
      <c r="AD15" s="34">
        <v>2447.1969839999997</v>
      </c>
      <c r="AE15" s="34">
        <f t="shared" si="0"/>
        <v>63340.3093744</v>
      </c>
    </row>
    <row r="16" spans="1:34" ht="14.25" customHeight="1">
      <c r="A16" s="58">
        <v>840734</v>
      </c>
      <c r="B16" s="34">
        <v>23.425001999999999</v>
      </c>
      <c r="C16" s="34">
        <v>13.963184</v>
      </c>
      <c r="D16" s="34">
        <v>30.272956999999998</v>
      </c>
      <c r="E16" s="34">
        <v>74.283642</v>
      </c>
      <c r="F16" s="34">
        <v>116.30891000000001</v>
      </c>
      <c r="G16" s="34">
        <v>134.510976</v>
      </c>
      <c r="H16" s="34">
        <v>208.63600299999999</v>
      </c>
      <c r="I16" s="34">
        <v>233.04506900000001</v>
      </c>
      <c r="J16" s="34">
        <v>533.131215</v>
      </c>
      <c r="K16" s="34">
        <v>783.02244499999995</v>
      </c>
      <c r="L16" s="34">
        <v>830.16875300000004</v>
      </c>
      <c r="M16" s="34">
        <v>977.24868900000001</v>
      </c>
      <c r="N16" s="34">
        <v>1183.223428</v>
      </c>
      <c r="O16" s="34">
        <v>1315.7727070000001</v>
      </c>
      <c r="P16" s="34">
        <v>1481.7756629999999</v>
      </c>
      <c r="Q16" s="34">
        <f>2391911186/1000000</f>
        <v>2391.9111859999998</v>
      </c>
      <c r="R16" s="34">
        <v>2863.9242060000001</v>
      </c>
      <c r="S16" s="34">
        <v>2070.7380269999999</v>
      </c>
      <c r="T16" s="34">
        <v>2210.8770669999999</v>
      </c>
      <c r="U16" s="34">
        <v>2085.3710729999998</v>
      </c>
      <c r="V16" s="34">
        <v>1750.9095339999999</v>
      </c>
      <c r="W16" s="34">
        <v>1897.2972930000001</v>
      </c>
      <c r="X16" s="34">
        <v>1834.0313490000001</v>
      </c>
      <c r="Y16" s="34">
        <v>2328.3557679999999</v>
      </c>
      <c r="Z16" s="34">
        <v>2157.9505599999993</v>
      </c>
      <c r="AA16" s="34">
        <v>1637.5559790000002</v>
      </c>
      <c r="AB16" s="34">
        <v>1141.8809489999999</v>
      </c>
      <c r="AC16" s="34">
        <v>692.65659499999981</v>
      </c>
      <c r="AD16" s="34">
        <v>493.93719699999997</v>
      </c>
      <c r="AE16" s="34">
        <f t="shared" si="0"/>
        <v>33496.185425999989</v>
      </c>
    </row>
    <row r="17" spans="1:31" ht="14.25" customHeight="1">
      <c r="A17" s="58">
        <v>870894</v>
      </c>
      <c r="B17" s="34">
        <v>12.520142</v>
      </c>
      <c r="C17" s="34">
        <v>30.141014999999999</v>
      </c>
      <c r="D17" s="34">
        <v>7.9405960000000002</v>
      </c>
      <c r="E17" s="34">
        <v>12.344616</v>
      </c>
      <c r="F17" s="34">
        <v>36.333071999999994</v>
      </c>
      <c r="G17" s="34">
        <v>58.595753000000002</v>
      </c>
      <c r="H17" s="34">
        <v>61.910646999999997</v>
      </c>
      <c r="I17" s="34">
        <v>145.28200799999999</v>
      </c>
      <c r="J17" s="34">
        <v>286.68416300000001</v>
      </c>
      <c r="K17" s="34">
        <v>313.99937699999998</v>
      </c>
      <c r="L17" s="34">
        <v>302.81929400000001</v>
      </c>
      <c r="M17" s="34">
        <v>343.51858800000002</v>
      </c>
      <c r="N17" s="34">
        <v>630.58983899999998</v>
      </c>
      <c r="O17" s="34">
        <v>716.321729</v>
      </c>
      <c r="P17" s="34">
        <v>310.39337160000002</v>
      </c>
      <c r="Q17" s="34">
        <f>1238549227/1000000</f>
        <v>1238.549227</v>
      </c>
      <c r="R17" s="34">
        <v>1597.8497990000001</v>
      </c>
      <c r="S17" s="34">
        <v>1629.7826839999998</v>
      </c>
      <c r="T17" s="34">
        <v>1790.5553930000001</v>
      </c>
      <c r="U17" s="34">
        <v>2017.123816</v>
      </c>
      <c r="V17" s="34">
        <v>1875.9902460000001</v>
      </c>
      <c r="W17" s="34">
        <v>1866.3848860000001</v>
      </c>
      <c r="X17" s="34">
        <v>1761.8494459999999</v>
      </c>
      <c r="Y17" s="34">
        <v>1861.3920759999999</v>
      </c>
      <c r="Z17" s="34">
        <v>1464.8897060000004</v>
      </c>
      <c r="AA17" s="34">
        <v>1409.4499410000005</v>
      </c>
      <c r="AB17" s="34">
        <v>1726.6746469999998</v>
      </c>
      <c r="AC17" s="34">
        <v>1528.6719509999996</v>
      </c>
      <c r="AD17" s="34">
        <v>1331.2729979999999</v>
      </c>
      <c r="AE17" s="34">
        <f t="shared" si="0"/>
        <v>26369.831026600001</v>
      </c>
    </row>
    <row r="18" spans="1:31" ht="14.25" customHeight="1">
      <c r="A18" s="58">
        <v>848210</v>
      </c>
      <c r="B18" s="34">
        <v>71.269436999999996</v>
      </c>
      <c r="C18" s="34">
        <v>70.599321000000003</v>
      </c>
      <c r="D18" s="34">
        <v>88.549363</v>
      </c>
      <c r="E18" s="34">
        <v>85.482966000000005</v>
      </c>
      <c r="F18" s="34">
        <v>143.644656</v>
      </c>
      <c r="G18" s="34">
        <v>201.496543</v>
      </c>
      <c r="H18" s="34">
        <v>240.07635999999999</v>
      </c>
      <c r="I18" s="34">
        <v>352.89435900000001</v>
      </c>
      <c r="J18" s="34">
        <v>429.66569099999998</v>
      </c>
      <c r="K18" s="34">
        <v>619.53366800000003</v>
      </c>
      <c r="L18" s="34">
        <v>715.23326399999996</v>
      </c>
      <c r="M18" s="34">
        <v>865.01284299999998</v>
      </c>
      <c r="N18" s="34">
        <v>955.99671999999998</v>
      </c>
      <c r="O18" s="34">
        <v>1027.81405</v>
      </c>
      <c r="P18" s="34">
        <v>449.36683099999999</v>
      </c>
      <c r="Q18" s="34">
        <f>1289651493/1000000</f>
        <v>1289.6514930000001</v>
      </c>
      <c r="R18" s="34">
        <v>1465.4411520000001</v>
      </c>
      <c r="S18" s="34">
        <v>1178.531612</v>
      </c>
      <c r="T18" s="34">
        <v>1280.3902210000001</v>
      </c>
      <c r="U18" s="34">
        <v>1430.296157</v>
      </c>
      <c r="V18" s="34">
        <v>1297.9963399999999</v>
      </c>
      <c r="W18" s="34">
        <v>1294.0991650000001</v>
      </c>
      <c r="X18" s="34">
        <v>1529.7044149999999</v>
      </c>
      <c r="Y18" s="34">
        <v>1553.272991</v>
      </c>
      <c r="Z18" s="34">
        <v>1436.3826529999992</v>
      </c>
      <c r="AA18" s="34">
        <v>1557.2528829999997</v>
      </c>
      <c r="AB18" s="34">
        <v>2139.8802750000004</v>
      </c>
      <c r="AC18" s="34">
        <v>1928.8720229999999</v>
      </c>
      <c r="AD18" s="34">
        <v>1578.6821839999993</v>
      </c>
      <c r="AE18" s="34">
        <f t="shared" si="0"/>
        <v>27277.089636000004</v>
      </c>
    </row>
    <row r="19" spans="1:31" ht="14.25" customHeight="1">
      <c r="A19" s="58">
        <v>851220</v>
      </c>
      <c r="B19" s="34">
        <v>16.669812</v>
      </c>
      <c r="C19" s="34">
        <v>30.258724999999998</v>
      </c>
      <c r="D19" s="34">
        <v>11.575847</v>
      </c>
      <c r="E19" s="34">
        <v>13.343586</v>
      </c>
      <c r="F19" s="34">
        <v>54.699078999999998</v>
      </c>
      <c r="G19" s="34">
        <v>58.386969000000001</v>
      </c>
      <c r="H19" s="34">
        <v>63.236795999999998</v>
      </c>
      <c r="I19" s="34">
        <v>73.407932000000002</v>
      </c>
      <c r="J19" s="34">
        <v>136.83005199999999</v>
      </c>
      <c r="K19" s="34">
        <v>191.493934</v>
      </c>
      <c r="L19" s="34">
        <v>136.79544799999999</v>
      </c>
      <c r="M19" s="34">
        <v>201.75308000000001</v>
      </c>
      <c r="N19" s="34">
        <v>184.67036200000001</v>
      </c>
      <c r="O19" s="34">
        <v>253.146849</v>
      </c>
      <c r="P19" s="34">
        <v>340.71287899999999</v>
      </c>
      <c r="Q19" s="34">
        <v>483.972554</v>
      </c>
      <c r="R19" s="34">
        <v>709.35926600000005</v>
      </c>
      <c r="S19" s="34">
        <v>755.69292099999996</v>
      </c>
      <c r="T19" s="34">
        <v>933.34117200000003</v>
      </c>
      <c r="U19" s="34">
        <v>1117.9177560000001</v>
      </c>
      <c r="V19" s="34">
        <v>1034.2590580000001</v>
      </c>
      <c r="W19" s="34">
        <v>1222.4919440000001</v>
      </c>
      <c r="X19" s="34">
        <v>1513.645154</v>
      </c>
      <c r="Y19" s="34">
        <v>1834.88761</v>
      </c>
      <c r="Z19" s="34">
        <v>1714.7312819999997</v>
      </c>
      <c r="AA19" s="34">
        <v>1929.3430679999994</v>
      </c>
      <c r="AB19" s="34">
        <v>2242.5481650000002</v>
      </c>
      <c r="AC19" s="34">
        <v>1914.8395979999993</v>
      </c>
      <c r="AD19" s="34">
        <v>1566.9635839999996</v>
      </c>
      <c r="AE19" s="34">
        <f t="shared" si="0"/>
        <v>20740.974482000001</v>
      </c>
    </row>
    <row r="20" spans="1:31" ht="12.75" customHeight="1">
      <c r="A20" s="58">
        <v>401693</v>
      </c>
      <c r="B20" s="34">
        <v>26.308788</v>
      </c>
      <c r="C20" s="34">
        <v>36.932801999999995</v>
      </c>
      <c r="D20" s="34">
        <v>39.847498000000002</v>
      </c>
      <c r="E20" s="34">
        <v>40.690871999999999</v>
      </c>
      <c r="F20" s="34">
        <v>68.947986999999998</v>
      </c>
      <c r="G20" s="34">
        <v>99.375461000000001</v>
      </c>
      <c r="H20" s="34">
        <v>116.385194</v>
      </c>
      <c r="I20" s="34">
        <v>158.64508499999999</v>
      </c>
      <c r="J20" s="34">
        <v>234.15648899999999</v>
      </c>
      <c r="K20" s="34">
        <v>339.57270499999998</v>
      </c>
      <c r="L20" s="34">
        <v>375.715194</v>
      </c>
      <c r="M20" s="34">
        <v>516.06245999999999</v>
      </c>
      <c r="N20" s="34">
        <v>626.98379599999998</v>
      </c>
      <c r="O20" s="34">
        <v>745.98438499999997</v>
      </c>
      <c r="P20" s="34">
        <v>276.7668544</v>
      </c>
      <c r="Q20" s="34">
        <f>994386573/1000000</f>
        <v>994.386573</v>
      </c>
      <c r="R20" s="34">
        <v>1133.109929</v>
      </c>
      <c r="S20" s="34">
        <v>1041.2491130000001</v>
      </c>
      <c r="T20" s="34">
        <v>1221.9913280000001</v>
      </c>
      <c r="U20" s="34">
        <v>1345.9491399999999</v>
      </c>
      <c r="V20" s="34">
        <v>1202.0040200000001</v>
      </c>
      <c r="W20" s="34">
        <v>1224.1070440000001</v>
      </c>
      <c r="X20" s="34">
        <v>1342.521002</v>
      </c>
      <c r="Y20" s="34">
        <v>1416.7899480000001</v>
      </c>
      <c r="Z20" s="34">
        <v>1316.6278260000001</v>
      </c>
      <c r="AA20" s="34">
        <v>1317.209675999999</v>
      </c>
      <c r="AB20" s="34">
        <v>1527.1576070000006</v>
      </c>
      <c r="AC20" s="34">
        <v>1300.6717639999999</v>
      </c>
      <c r="AD20" s="34">
        <v>1185.8659789999995</v>
      </c>
      <c r="AE20" s="34">
        <f t="shared" si="0"/>
        <v>21272.016519399996</v>
      </c>
    </row>
    <row r="21" spans="1:31">
      <c r="A21" s="58">
        <v>870322</v>
      </c>
      <c r="B21" s="34">
        <v>126.573806</v>
      </c>
      <c r="C21" s="34">
        <v>99.231983999999997</v>
      </c>
      <c r="D21" s="34">
        <v>92.767505</v>
      </c>
      <c r="E21" s="34">
        <v>10.441281999999999</v>
      </c>
      <c r="F21" s="34">
        <v>2.425036</v>
      </c>
      <c r="G21" s="34">
        <v>4.856916</v>
      </c>
      <c r="H21" s="34">
        <v>20.849561999999999</v>
      </c>
      <c r="I21" s="34">
        <v>20.194738000000001</v>
      </c>
      <c r="J21" s="34">
        <v>12.054379000000001</v>
      </c>
      <c r="K21" s="34">
        <v>1.303599</v>
      </c>
      <c r="L21" s="34">
        <v>7.6197520000000001</v>
      </c>
      <c r="M21" s="34">
        <v>32.292675000000003</v>
      </c>
      <c r="N21" s="34">
        <v>20.038045</v>
      </c>
      <c r="O21" s="34">
        <v>33.192638000000002</v>
      </c>
      <c r="P21" s="34">
        <v>75.169219999999996</v>
      </c>
      <c r="Q21" s="34">
        <v>188.78344999999999</v>
      </c>
      <c r="R21" s="34">
        <v>590.43148699999995</v>
      </c>
      <c r="S21" s="34">
        <v>1009.5065530000001</v>
      </c>
      <c r="T21" s="34">
        <v>854.51198999999997</v>
      </c>
      <c r="U21" s="34">
        <v>924.47716400000002</v>
      </c>
      <c r="V21" s="34">
        <v>1277.6938640000001</v>
      </c>
      <c r="W21" s="34">
        <v>1090.266717</v>
      </c>
      <c r="X21" s="34">
        <v>1242.6454120000001</v>
      </c>
      <c r="Y21" s="34">
        <v>1138.33331</v>
      </c>
      <c r="Z21" s="34">
        <v>1354.2076790000001</v>
      </c>
      <c r="AA21" s="34">
        <v>1567.0900879999999</v>
      </c>
      <c r="AB21" s="34">
        <v>1256.227367</v>
      </c>
      <c r="AC21" s="34">
        <v>898.28747199999998</v>
      </c>
      <c r="AD21" s="34">
        <v>379.08818999999988</v>
      </c>
      <c r="AE21" s="34">
        <f>SUM(B21:AD21)</f>
        <v>14330.561879999999</v>
      </c>
    </row>
    <row r="22" spans="1:31" ht="13.5" customHeight="1">
      <c r="A22" s="58">
        <v>870333</v>
      </c>
      <c r="B22" s="34">
        <v>1.006227</v>
      </c>
      <c r="C22" s="34">
        <v>0.82247000000000003</v>
      </c>
      <c r="D22" s="34">
        <v>0.82624200000000003</v>
      </c>
      <c r="E22" s="34">
        <v>1.553974</v>
      </c>
      <c r="F22" s="34">
        <v>0.26686799999999999</v>
      </c>
      <c r="G22" s="34">
        <v>1.3687119999999999</v>
      </c>
      <c r="H22" s="34">
        <v>1.1814910000000001</v>
      </c>
      <c r="I22" s="34">
        <v>1.8827419999999999</v>
      </c>
      <c r="J22" s="34">
        <v>0.97322000000000009</v>
      </c>
      <c r="K22" s="34">
        <v>2.668183</v>
      </c>
      <c r="L22" s="34">
        <v>2.816522</v>
      </c>
      <c r="M22" s="34">
        <v>8.809704</v>
      </c>
      <c r="N22" s="34">
        <v>27.849678000000001</v>
      </c>
      <c r="O22" s="34">
        <v>29.442803999999999</v>
      </c>
      <c r="P22" s="34">
        <v>180.91056599999999</v>
      </c>
      <c r="Q22" s="34">
        <v>697.46160499999996</v>
      </c>
      <c r="R22" s="34">
        <v>1202.796499</v>
      </c>
      <c r="S22" s="34">
        <v>1710.0759350000001</v>
      </c>
      <c r="T22" s="34">
        <v>1950.5928289999999</v>
      </c>
      <c r="U22" s="34">
        <v>1648.015034</v>
      </c>
      <c r="V22" s="34">
        <v>1589.6052769999999</v>
      </c>
      <c r="W22" s="34">
        <v>1199.6724850000001</v>
      </c>
      <c r="X22" s="34">
        <v>1112.066611</v>
      </c>
      <c r="Y22" s="34">
        <v>687.27124100000003</v>
      </c>
      <c r="Z22" s="34">
        <v>372.89670700000005</v>
      </c>
      <c r="AA22" s="34">
        <v>208.07014200000003</v>
      </c>
      <c r="AB22" s="34">
        <v>29.308266999999997</v>
      </c>
      <c r="AC22" s="34">
        <v>150.84059600000001</v>
      </c>
      <c r="AD22" s="34">
        <v>247.02456999999998</v>
      </c>
      <c r="AE22" s="34">
        <f t="shared" si="0"/>
        <v>13068.077201</v>
      </c>
    </row>
    <row r="23" spans="1:31" ht="13.5" customHeight="1">
      <c r="A23" s="58">
        <v>870830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845.45426999999995</v>
      </c>
      <c r="O23" s="34">
        <v>780.45565299999998</v>
      </c>
      <c r="P23" s="34">
        <v>804.73366899999996</v>
      </c>
      <c r="Q23" s="34">
        <v>1161.4875910000001</v>
      </c>
      <c r="R23" s="34">
        <v>1211.096479</v>
      </c>
      <c r="S23" s="34">
        <v>1074.90354</v>
      </c>
      <c r="T23" s="34">
        <v>1115.0870130000001</v>
      </c>
      <c r="U23" s="34">
        <v>1143.3628080000001</v>
      </c>
      <c r="V23" s="34">
        <v>929.29471999999998</v>
      </c>
      <c r="W23" s="34">
        <v>958.90950799999996</v>
      </c>
      <c r="X23" s="34">
        <v>1079.6627880000001</v>
      </c>
      <c r="Y23" s="34">
        <v>1215.9713200000001</v>
      </c>
      <c r="Z23" s="34">
        <v>1282.8298670000004</v>
      </c>
      <c r="AA23" s="34">
        <v>1188.6405210000005</v>
      </c>
      <c r="AB23" s="34">
        <v>1295.3150629999998</v>
      </c>
      <c r="AC23" s="34">
        <v>1205.82718</v>
      </c>
      <c r="AD23" s="34">
        <v>1182.8098709999999</v>
      </c>
      <c r="AE23" s="34">
        <f t="shared" si="0"/>
        <v>18475.841861000004</v>
      </c>
    </row>
    <row r="24" spans="1:31" ht="12" customHeight="1">
      <c r="A24" s="58">
        <v>841430</v>
      </c>
      <c r="B24" s="34">
        <v>174.746264</v>
      </c>
      <c r="C24" s="34">
        <v>160.46297100000001</v>
      </c>
      <c r="D24" s="34">
        <v>157.04392100000001</v>
      </c>
      <c r="E24" s="34">
        <v>221.32659200000001</v>
      </c>
      <c r="F24" s="34">
        <v>465.12565600000005</v>
      </c>
      <c r="G24" s="34">
        <v>455.58994799999999</v>
      </c>
      <c r="H24" s="34">
        <v>556.37774200000001</v>
      </c>
      <c r="I24" s="34">
        <v>661.17752099999996</v>
      </c>
      <c r="J24" s="34">
        <v>800.89847400000008</v>
      </c>
      <c r="K24" s="34">
        <v>1086.7484019999999</v>
      </c>
      <c r="L24" s="34">
        <v>1013.417429</v>
      </c>
      <c r="M24" s="34">
        <v>928.98581999999999</v>
      </c>
      <c r="N24" s="34">
        <v>888.64159500000005</v>
      </c>
      <c r="O24" s="34">
        <v>960.82678999999996</v>
      </c>
      <c r="P24" s="34">
        <v>84.180961199999999</v>
      </c>
      <c r="Q24" s="34">
        <f>1065997091/1000000</f>
        <v>1065.997091</v>
      </c>
      <c r="R24" s="34">
        <v>1133.8670460000001</v>
      </c>
      <c r="S24" s="34">
        <v>904.53106400000001</v>
      </c>
      <c r="T24" s="34">
        <v>1150.4325510000001</v>
      </c>
      <c r="U24" s="34">
        <v>1164.9103259999999</v>
      </c>
      <c r="V24" s="34">
        <v>994.39009899999996</v>
      </c>
      <c r="W24" s="34">
        <v>919.55846699999995</v>
      </c>
      <c r="X24" s="34">
        <v>1038.3805620000001</v>
      </c>
      <c r="Y24" s="34">
        <v>1069.315699</v>
      </c>
      <c r="Z24" s="34">
        <v>936.75061299999993</v>
      </c>
      <c r="AA24" s="34">
        <v>930.36904600000037</v>
      </c>
      <c r="AB24" s="34">
        <v>1173.1521619999999</v>
      </c>
      <c r="AC24" s="34">
        <v>1115.0892970000002</v>
      </c>
      <c r="AD24" s="34">
        <v>908.72323300000016</v>
      </c>
      <c r="AE24" s="34">
        <f t="shared" si="0"/>
        <v>23121.017342199993</v>
      </c>
    </row>
    <row r="25" spans="1:31" ht="13.5" customHeight="1">
      <c r="A25" s="58">
        <v>848310</v>
      </c>
      <c r="B25" s="34">
        <v>20.397621999999998</v>
      </c>
      <c r="C25" s="34">
        <v>23.184113000000004</v>
      </c>
      <c r="D25" s="34">
        <v>25.334538999999999</v>
      </c>
      <c r="E25" s="34">
        <v>31.641500000000001</v>
      </c>
      <c r="F25" s="34">
        <v>60.482247000000001</v>
      </c>
      <c r="G25" s="34">
        <v>76.088189</v>
      </c>
      <c r="H25" s="34">
        <v>114.280108</v>
      </c>
      <c r="I25" s="34">
        <v>151.87074799999999</v>
      </c>
      <c r="J25" s="34">
        <v>236.05730400000002</v>
      </c>
      <c r="K25" s="34">
        <v>354.81391000000002</v>
      </c>
      <c r="L25" s="34">
        <v>429.63417900000002</v>
      </c>
      <c r="M25" s="34">
        <v>534.258059</v>
      </c>
      <c r="N25" s="34">
        <v>774.82756600000005</v>
      </c>
      <c r="O25" s="34">
        <v>954.00801799999999</v>
      </c>
      <c r="P25" s="34">
        <v>170.3945812</v>
      </c>
      <c r="Q25" s="34">
        <f>1140512677/1000000</f>
        <v>1140.5126769999999</v>
      </c>
      <c r="R25" s="34">
        <v>1313.2203939999999</v>
      </c>
      <c r="S25" s="34">
        <v>1124.7404220000001</v>
      </c>
      <c r="T25" s="34">
        <v>1000.2194050000001</v>
      </c>
      <c r="U25" s="34">
        <v>1088.5640149999999</v>
      </c>
      <c r="V25" s="34">
        <v>977.72983799999997</v>
      </c>
      <c r="W25" s="34">
        <v>897.93282299999998</v>
      </c>
      <c r="X25" s="34">
        <v>1019.943485</v>
      </c>
      <c r="Y25" s="34">
        <v>1150.1575180000002</v>
      </c>
      <c r="Z25" s="34">
        <v>1101.4247320000002</v>
      </c>
      <c r="AA25" s="34">
        <v>934.95193399999937</v>
      </c>
      <c r="AB25" s="34">
        <v>1168.9523099999997</v>
      </c>
      <c r="AC25" s="34">
        <v>1082.1595089999998</v>
      </c>
      <c r="AD25" s="34">
        <v>989.47616200000027</v>
      </c>
      <c r="AE25" s="34">
        <f t="shared" si="0"/>
        <v>18947.257907199997</v>
      </c>
    </row>
    <row r="26" spans="1:31" ht="12" customHeight="1">
      <c r="A26" s="58">
        <v>840999</v>
      </c>
      <c r="B26" s="34">
        <v>182.105536</v>
      </c>
      <c r="C26" s="34">
        <v>249.55477199999999</v>
      </c>
      <c r="D26" s="34">
        <v>188.89754199999999</v>
      </c>
      <c r="E26" s="34">
        <v>159.92437899999999</v>
      </c>
      <c r="F26" s="34">
        <v>183.34598600000001</v>
      </c>
      <c r="G26" s="34">
        <v>211.89908199999999</v>
      </c>
      <c r="H26" s="34">
        <v>224.057501</v>
      </c>
      <c r="I26" s="34">
        <v>254.51555500000001</v>
      </c>
      <c r="J26" s="34">
        <v>228.59743</v>
      </c>
      <c r="K26" s="34">
        <v>301.32156500000002</v>
      </c>
      <c r="L26" s="34">
        <v>331.02160900000001</v>
      </c>
      <c r="M26" s="34">
        <v>309.888215</v>
      </c>
      <c r="N26" s="34">
        <v>499.625722</v>
      </c>
      <c r="O26" s="34">
        <v>914.05331799999999</v>
      </c>
      <c r="P26" s="34">
        <v>203.396928</v>
      </c>
      <c r="Q26" s="34">
        <f>842117197/1000000</f>
        <v>842.11719700000003</v>
      </c>
      <c r="R26" s="34">
        <v>1007.999537</v>
      </c>
      <c r="S26" s="34">
        <v>743.17195800000002</v>
      </c>
      <c r="T26" s="34">
        <v>707.18236000000002</v>
      </c>
      <c r="U26" s="34">
        <v>842.14340000000004</v>
      </c>
      <c r="V26" s="34">
        <v>724.46119399999998</v>
      </c>
      <c r="W26" s="34">
        <v>693.534356</v>
      </c>
      <c r="X26" s="34">
        <v>979.88901799999996</v>
      </c>
      <c r="Y26" s="34">
        <v>1084.1011229999999</v>
      </c>
      <c r="Z26" s="34">
        <v>987.76639699999987</v>
      </c>
      <c r="AA26" s="34">
        <v>1178.8686410000003</v>
      </c>
      <c r="AB26" s="34">
        <v>1321.6982089999999</v>
      </c>
      <c r="AC26" s="34">
        <v>1165.9157580000001</v>
      </c>
      <c r="AD26" s="34">
        <v>1322.3723310000003</v>
      </c>
      <c r="AE26" s="34">
        <f t="shared" si="0"/>
        <v>18043.426618999998</v>
      </c>
    </row>
    <row r="27" spans="1:31" ht="12" customHeight="1">
      <c r="A27" s="58">
        <v>841459</v>
      </c>
      <c r="B27" s="34">
        <v>70.668584999999993</v>
      </c>
      <c r="C27" s="34">
        <v>61.218236999999995</v>
      </c>
      <c r="D27" s="34">
        <v>59.972042999999999</v>
      </c>
      <c r="E27" s="34">
        <v>53.226202000000001</v>
      </c>
      <c r="F27" s="34">
        <v>40.374524000000001</v>
      </c>
      <c r="G27" s="34">
        <v>56.042122999999997</v>
      </c>
      <c r="H27" s="34">
        <v>79.407531000000006</v>
      </c>
      <c r="I27" s="34">
        <v>103.724693</v>
      </c>
      <c r="J27" s="34">
        <v>143.45126299999998</v>
      </c>
      <c r="K27" s="34">
        <v>278.05182400000001</v>
      </c>
      <c r="L27" s="34">
        <v>278.11055399999998</v>
      </c>
      <c r="M27" s="34">
        <v>303.54146500000002</v>
      </c>
      <c r="N27" s="34">
        <v>732.78461500000003</v>
      </c>
      <c r="O27" s="34">
        <v>864.52030400000001</v>
      </c>
      <c r="P27" s="34">
        <v>237.011562</v>
      </c>
      <c r="Q27" s="34">
        <f>947943103/1000000</f>
        <v>947.94310299999995</v>
      </c>
      <c r="R27" s="34">
        <v>1028.296337</v>
      </c>
      <c r="S27" s="34">
        <v>572.48338699999999</v>
      </c>
      <c r="T27" s="34">
        <v>1060.6703199999999</v>
      </c>
      <c r="U27" s="34">
        <v>1094.643883</v>
      </c>
      <c r="V27" s="34">
        <v>948.77729599999998</v>
      </c>
      <c r="W27" s="34">
        <v>909.00105199999996</v>
      </c>
      <c r="X27" s="34">
        <v>970.36462900000004</v>
      </c>
      <c r="Y27" s="34">
        <v>1070.2818820000002</v>
      </c>
      <c r="Z27" s="34">
        <v>1042.1193749999995</v>
      </c>
      <c r="AA27" s="34">
        <v>1062.529415</v>
      </c>
      <c r="AB27" s="34">
        <v>1272.8438100000001</v>
      </c>
      <c r="AC27" s="34">
        <v>1141.4576230000002</v>
      </c>
      <c r="AD27" s="34">
        <v>949.78311299999984</v>
      </c>
      <c r="AE27" s="34">
        <f t="shared" si="0"/>
        <v>17433.300749999999</v>
      </c>
    </row>
    <row r="28" spans="1:31" ht="12" customHeight="1">
      <c r="A28" s="58">
        <v>842139</v>
      </c>
      <c r="B28" s="34">
        <v>58.414048000000001</v>
      </c>
      <c r="C28" s="34">
        <v>55.930284999999998</v>
      </c>
      <c r="D28" s="34">
        <v>43.705261</v>
      </c>
      <c r="E28" s="34">
        <v>25.942482000000002</v>
      </c>
      <c r="F28" s="34">
        <v>82.285532000000003</v>
      </c>
      <c r="G28" s="34">
        <v>107.238322</v>
      </c>
      <c r="H28" s="34">
        <v>276.42911800000002</v>
      </c>
      <c r="I28" s="34">
        <v>400.75492500000001</v>
      </c>
      <c r="J28" s="34">
        <v>358.97765800000002</v>
      </c>
      <c r="K28" s="34">
        <v>508.346723</v>
      </c>
      <c r="L28" s="34">
        <v>561.92166299999997</v>
      </c>
      <c r="M28" s="34">
        <v>665.21080199999994</v>
      </c>
      <c r="N28" s="34">
        <v>625.37490700000001</v>
      </c>
      <c r="O28" s="34">
        <v>720.51385600000003</v>
      </c>
      <c r="P28" s="34">
        <v>72.335916299999994</v>
      </c>
      <c r="Q28" s="34">
        <f>984168380/1000000</f>
        <v>984.16837999999996</v>
      </c>
      <c r="R28" s="34">
        <v>1007.158421</v>
      </c>
      <c r="S28" s="34">
        <v>842.72551899999996</v>
      </c>
      <c r="T28" s="34">
        <v>1022.129961</v>
      </c>
      <c r="U28" s="34">
        <v>1107.930646</v>
      </c>
      <c r="V28" s="34">
        <v>893.39682400000004</v>
      </c>
      <c r="W28" s="34">
        <v>856.47755900000004</v>
      </c>
      <c r="X28" s="34">
        <v>956.21565299999997</v>
      </c>
      <c r="Y28" s="34">
        <v>1228.761853</v>
      </c>
      <c r="Z28" s="34">
        <v>1778.7310739999996</v>
      </c>
      <c r="AA28" s="34">
        <v>1408.413968000001</v>
      </c>
      <c r="AB28" s="34">
        <v>1543.1757660000001</v>
      </c>
      <c r="AC28" s="34">
        <v>1082.5995389999998</v>
      </c>
      <c r="AD28" s="34">
        <v>1136.809017</v>
      </c>
      <c r="AE28" s="34">
        <f t="shared" si="0"/>
        <v>20412.0756783</v>
      </c>
    </row>
    <row r="29" spans="1:31" ht="12" customHeight="1">
      <c r="A29" s="58">
        <v>940190</v>
      </c>
      <c r="B29" s="34">
        <v>9.5488630000000008</v>
      </c>
      <c r="C29" s="34">
        <v>9.4518090000000008</v>
      </c>
      <c r="D29" s="34">
        <v>9.6609859999999994</v>
      </c>
      <c r="E29" s="34">
        <v>12.092943999999999</v>
      </c>
      <c r="F29" s="34">
        <v>20.421433</v>
      </c>
      <c r="G29" s="34">
        <v>79.272368999999998</v>
      </c>
      <c r="H29" s="34">
        <v>94.658430999999993</v>
      </c>
      <c r="I29" s="34">
        <v>104.658441</v>
      </c>
      <c r="J29" s="34">
        <v>203.50774000000001</v>
      </c>
      <c r="K29" s="34">
        <v>310.31179800000001</v>
      </c>
      <c r="L29" s="34">
        <v>305.91055999999998</v>
      </c>
      <c r="M29" s="34">
        <v>377.52821399999999</v>
      </c>
      <c r="N29" s="34">
        <v>484.61445099999997</v>
      </c>
      <c r="O29" s="34">
        <v>521.35644400000001</v>
      </c>
      <c r="P29" s="34">
        <v>304.30690149999998</v>
      </c>
      <c r="Q29" s="34">
        <f>906929189/1000000</f>
        <v>906.92918899999995</v>
      </c>
      <c r="R29" s="34">
        <v>1050.984784</v>
      </c>
      <c r="S29" s="34">
        <v>1006.287184</v>
      </c>
      <c r="T29" s="34">
        <v>1059.1400120000001</v>
      </c>
      <c r="U29" s="34">
        <v>1020.941056</v>
      </c>
      <c r="V29" s="34">
        <v>810.060565</v>
      </c>
      <c r="W29" s="34">
        <v>854.26450499999999</v>
      </c>
      <c r="X29" s="34">
        <v>906.68641400000001</v>
      </c>
      <c r="Y29" s="34">
        <v>850.11532499999998</v>
      </c>
      <c r="Z29" s="34">
        <v>609.71594199999981</v>
      </c>
      <c r="AA29" s="34">
        <v>514.91536799999983</v>
      </c>
      <c r="AB29" s="34">
        <v>544.27206099999989</v>
      </c>
      <c r="AC29" s="34">
        <v>0</v>
      </c>
      <c r="AD29" s="119">
        <v>0</v>
      </c>
      <c r="AE29" s="34">
        <f t="shared" si="0"/>
        <v>12981.613789499997</v>
      </c>
    </row>
    <row r="30" spans="1:31" ht="14.25" customHeight="1">
      <c r="A30" s="58">
        <v>870880</v>
      </c>
      <c r="B30" s="34">
        <v>6.6970830000000001</v>
      </c>
      <c r="C30" s="34">
        <v>10.913512000000001</v>
      </c>
      <c r="D30" s="34">
        <v>9.935395999999999</v>
      </c>
      <c r="E30" s="34">
        <v>10.090181999999999</v>
      </c>
      <c r="F30" s="34">
        <v>19.479815000000002</v>
      </c>
      <c r="G30" s="34">
        <v>31.358964</v>
      </c>
      <c r="H30" s="34">
        <v>40.408712000000001</v>
      </c>
      <c r="I30" s="34">
        <v>50.984406999999997</v>
      </c>
      <c r="J30" s="34">
        <v>68.04079999999999</v>
      </c>
      <c r="K30" s="34">
        <v>81.577712000000005</v>
      </c>
      <c r="L30" s="34">
        <v>61.725451999999997</v>
      </c>
      <c r="M30" s="34">
        <v>64.255371999999994</v>
      </c>
      <c r="N30" s="34">
        <v>201.16019600000001</v>
      </c>
      <c r="O30" s="34">
        <v>265.02381300000002</v>
      </c>
      <c r="P30" s="34">
        <v>389.603858</v>
      </c>
      <c r="Q30" s="34">
        <v>608.19999600000006</v>
      </c>
      <c r="R30" s="34">
        <v>710.21005500000001</v>
      </c>
      <c r="S30" s="34">
        <v>715.79796399999998</v>
      </c>
      <c r="T30" s="34">
        <v>754.587492</v>
      </c>
      <c r="U30" s="34">
        <v>880.34605199999999</v>
      </c>
      <c r="V30" s="34">
        <v>797.10819600000002</v>
      </c>
      <c r="W30" s="34">
        <v>804.00115500000004</v>
      </c>
      <c r="X30" s="34">
        <v>885.09249699999998</v>
      </c>
      <c r="Y30" s="34">
        <v>971.43043599999999</v>
      </c>
      <c r="Z30" s="34">
        <v>846.20769099999995</v>
      </c>
      <c r="AA30" s="34">
        <v>1012.9030969999998</v>
      </c>
      <c r="AB30" s="34">
        <v>1140.1449259999999</v>
      </c>
      <c r="AC30" s="34">
        <v>1038.1813379999999</v>
      </c>
      <c r="AD30" s="34">
        <v>885.19183599999985</v>
      </c>
      <c r="AE30" s="34">
        <f t="shared" si="0"/>
        <v>13360.658005000001</v>
      </c>
    </row>
    <row r="31" spans="1:31" ht="14.25" customHeight="1">
      <c r="A31" s="58">
        <v>841330</v>
      </c>
      <c r="B31" s="34">
        <v>9.7599169999999997</v>
      </c>
      <c r="C31" s="34">
        <v>15.206239</v>
      </c>
      <c r="D31" s="34">
        <v>22.012898</v>
      </c>
      <c r="E31" s="34">
        <v>45.959749000000002</v>
      </c>
      <c r="F31" s="34">
        <v>54.440842000000004</v>
      </c>
      <c r="G31" s="34">
        <v>69.414557000000002</v>
      </c>
      <c r="H31" s="34">
        <v>77.557084000000003</v>
      </c>
      <c r="I31" s="34">
        <v>96.886447000000004</v>
      </c>
      <c r="J31" s="34">
        <v>159.97445999999999</v>
      </c>
      <c r="K31" s="34">
        <v>242.73200499999999</v>
      </c>
      <c r="L31" s="34">
        <v>270.01797800000003</v>
      </c>
      <c r="M31" s="34">
        <v>239.36987099999999</v>
      </c>
      <c r="N31" s="34">
        <v>342.44667500000003</v>
      </c>
      <c r="O31" s="34">
        <v>514.42307100000005</v>
      </c>
      <c r="P31" s="34">
        <v>196.52472949999998</v>
      </c>
      <c r="Q31" s="34">
        <f>560788753/1000000</f>
        <v>560.78875300000004</v>
      </c>
      <c r="R31" s="34">
        <v>724.85402599999998</v>
      </c>
      <c r="S31" s="34">
        <v>637.35606400000006</v>
      </c>
      <c r="T31" s="34">
        <v>650.86640799999998</v>
      </c>
      <c r="U31" s="34">
        <v>803.53524299999901</v>
      </c>
      <c r="V31" s="34">
        <v>723.82287799999995</v>
      </c>
      <c r="W31" s="34">
        <v>728.44460300000003</v>
      </c>
      <c r="X31" s="34">
        <v>884.58709299999998</v>
      </c>
      <c r="Y31" s="34">
        <v>997.76866800000005</v>
      </c>
      <c r="Z31" s="34">
        <v>907.44002499999988</v>
      </c>
      <c r="AA31" s="34">
        <v>940.942094</v>
      </c>
      <c r="AB31" s="34">
        <v>966.44321100000025</v>
      </c>
      <c r="AC31" s="34">
        <v>741.98363699999993</v>
      </c>
      <c r="AD31" s="34">
        <v>651.39673300000038</v>
      </c>
      <c r="AE31" s="34">
        <f t="shared" si="0"/>
        <v>13276.955958499999</v>
      </c>
    </row>
    <row r="32" spans="1:31" ht="14.25" customHeight="1">
      <c r="A32" s="58">
        <v>870850</v>
      </c>
      <c r="B32" s="34">
        <v>10.377052000000001</v>
      </c>
      <c r="C32" s="34">
        <v>9.5091649999999994</v>
      </c>
      <c r="D32" s="34">
        <v>12.508834999999999</v>
      </c>
      <c r="E32" s="34">
        <v>12.110552999999999</v>
      </c>
      <c r="F32" s="34">
        <v>27.551254000000004</v>
      </c>
      <c r="G32" s="34">
        <v>23.640041</v>
      </c>
      <c r="H32" s="34">
        <v>34.492862000000002</v>
      </c>
      <c r="I32" s="34">
        <v>41.932346000000003</v>
      </c>
      <c r="J32" s="34">
        <v>103.769023</v>
      </c>
      <c r="K32" s="34">
        <v>153.12414999999999</v>
      </c>
      <c r="L32" s="34">
        <v>64.994893000000005</v>
      </c>
      <c r="M32" s="34">
        <v>39.235700000000001</v>
      </c>
      <c r="N32" s="34">
        <v>238.644589</v>
      </c>
      <c r="O32" s="34">
        <v>306.11359900000002</v>
      </c>
      <c r="P32" s="34">
        <v>302.41082999999998</v>
      </c>
      <c r="Q32" s="34">
        <v>439.16444999999999</v>
      </c>
      <c r="R32" s="34">
        <v>581.01973799999996</v>
      </c>
      <c r="S32" s="34">
        <v>648.49626499999999</v>
      </c>
      <c r="T32" s="34">
        <v>615.53699800000004</v>
      </c>
      <c r="U32" s="34">
        <v>849.51196100000004</v>
      </c>
      <c r="V32" s="34">
        <v>808.09462699999995</v>
      </c>
      <c r="W32" s="34">
        <v>874.69513199999994</v>
      </c>
      <c r="X32" s="34">
        <v>863.86000799999999</v>
      </c>
      <c r="Y32" s="34">
        <v>980.82925399999988</v>
      </c>
      <c r="Z32" s="34">
        <v>952.78736899999956</v>
      </c>
      <c r="AA32" s="34">
        <v>912.23187999999936</v>
      </c>
      <c r="AB32" s="34">
        <v>1171.2661080000003</v>
      </c>
      <c r="AC32" s="34">
        <v>1018.3216269999997</v>
      </c>
      <c r="AD32" s="34">
        <v>916.27309099999945</v>
      </c>
      <c r="AE32" s="34">
        <f t="shared" si="0"/>
        <v>13012.503399999996</v>
      </c>
    </row>
    <row r="33" spans="1:33" ht="14.25" customHeight="1">
      <c r="A33" s="58">
        <v>401699</v>
      </c>
      <c r="B33" s="34">
        <v>30.78715</v>
      </c>
      <c r="C33" s="34">
        <v>34.02196</v>
      </c>
      <c r="D33" s="34">
        <v>47.990625999999999</v>
      </c>
      <c r="E33" s="34">
        <v>49.970987000000001</v>
      </c>
      <c r="F33" s="34">
        <v>75.909685999999994</v>
      </c>
      <c r="G33" s="34">
        <v>100.48007800000001</v>
      </c>
      <c r="H33" s="34">
        <v>111.575828</v>
      </c>
      <c r="I33" s="34">
        <v>127.764917</v>
      </c>
      <c r="J33" s="34">
        <v>167.89033799999999</v>
      </c>
      <c r="K33" s="34">
        <v>257.030959</v>
      </c>
      <c r="L33" s="34">
        <v>297.56354199999998</v>
      </c>
      <c r="M33" s="34">
        <v>364.53898400000003</v>
      </c>
      <c r="N33" s="34">
        <v>433.592286</v>
      </c>
      <c r="O33" s="34">
        <v>475.632159</v>
      </c>
      <c r="P33" s="34">
        <v>183.59689800000001</v>
      </c>
      <c r="Q33" s="34">
        <f>608236613/1000000</f>
        <v>608.23661300000003</v>
      </c>
      <c r="R33" s="34">
        <v>694.48172899999997</v>
      </c>
      <c r="S33" s="34">
        <v>631.37388699999997</v>
      </c>
      <c r="T33" s="34">
        <v>751.05948599999999</v>
      </c>
      <c r="U33" s="34">
        <v>828.77796699999999</v>
      </c>
      <c r="V33" s="34">
        <v>731.43053499999996</v>
      </c>
      <c r="W33" s="34">
        <v>800.57722899999999</v>
      </c>
      <c r="X33" s="34">
        <v>836.01473499999997</v>
      </c>
      <c r="Y33" s="34">
        <v>872.95379100000002</v>
      </c>
      <c r="Z33" s="34">
        <v>781.83968499999958</v>
      </c>
      <c r="AA33" s="34">
        <v>823.44970500000034</v>
      </c>
      <c r="AB33" s="34">
        <v>947.55759899999953</v>
      </c>
      <c r="AC33" s="34"/>
      <c r="AD33" s="34">
        <v>718.36831699999971</v>
      </c>
      <c r="AE33" s="34">
        <f t="shared" si="0"/>
        <v>12784.467676</v>
      </c>
    </row>
    <row r="34" spans="1:33">
      <c r="A34" s="58" t="s">
        <v>105</v>
      </c>
      <c r="B34" s="34">
        <f t="shared" ref="B34:Z34" si="1">SUM(B9:B33)</f>
        <v>2399.0503020000001</v>
      </c>
      <c r="C34" s="34">
        <f t="shared" si="1"/>
        <v>2303.1941959999999</v>
      </c>
      <c r="D34" s="34">
        <f t="shared" si="1"/>
        <v>2022.4410790000004</v>
      </c>
      <c r="E34" s="34">
        <f t="shared" si="1"/>
        <v>2235.538677</v>
      </c>
      <c r="F34" s="34">
        <f t="shared" si="1"/>
        <v>3339.9231690000001</v>
      </c>
      <c r="G34" s="34">
        <f t="shared" si="1"/>
        <v>4698.0875470000001</v>
      </c>
      <c r="H34" s="34">
        <f t="shared" si="1"/>
        <v>6065.1492200000021</v>
      </c>
      <c r="I34" s="34">
        <f t="shared" si="1"/>
        <v>8699.2126609999996</v>
      </c>
      <c r="J34" s="34">
        <f t="shared" si="1"/>
        <v>13561.662283999996</v>
      </c>
      <c r="K34" s="34">
        <f t="shared" si="1"/>
        <v>17062.740244000004</v>
      </c>
      <c r="L34" s="34">
        <f t="shared" si="1"/>
        <v>16909.707049000001</v>
      </c>
      <c r="M34" s="34">
        <f t="shared" si="1"/>
        <v>22399.006424999996</v>
      </c>
      <c r="N34" s="34">
        <f t="shared" si="1"/>
        <v>28829.330878000004</v>
      </c>
      <c r="O34" s="34">
        <f t="shared" si="1"/>
        <v>34905.990377999988</v>
      </c>
      <c r="P34" s="34">
        <f t="shared" si="1"/>
        <v>53666.124236500014</v>
      </c>
      <c r="Q34" s="34">
        <f t="shared" si="1"/>
        <v>59735.77304</v>
      </c>
      <c r="R34" s="34">
        <f t="shared" si="1"/>
        <v>76915.358374000018</v>
      </c>
      <c r="S34" s="34">
        <f t="shared" si="1"/>
        <v>83455.812270000009</v>
      </c>
      <c r="T34" s="34">
        <f t="shared" si="1"/>
        <v>87580.343472000008</v>
      </c>
      <c r="U34" s="34">
        <f t="shared" si="1"/>
        <v>103331.489435</v>
      </c>
      <c r="V34" s="34">
        <f t="shared" si="1"/>
        <v>82342.169737999997</v>
      </c>
      <c r="W34" s="34">
        <f t="shared" si="1"/>
        <v>83233.251075000007</v>
      </c>
      <c r="X34" s="34">
        <f t="shared" si="1"/>
        <v>90601.164148000011</v>
      </c>
      <c r="Y34" s="34">
        <f t="shared" si="1"/>
        <v>94553.310166000025</v>
      </c>
      <c r="Z34" s="34">
        <f t="shared" si="1"/>
        <v>83866.892058999976</v>
      </c>
      <c r="AA34" s="34">
        <f>SUM(AA9:AA33)</f>
        <v>82070.403542999964</v>
      </c>
      <c r="AB34" s="34">
        <f>SUM(AB9:AB33)</f>
        <v>94715.255021999968</v>
      </c>
      <c r="AC34" s="34">
        <f>SUM(AC9:AC33)</f>
        <v>84330.880885999984</v>
      </c>
      <c r="AD34" s="34">
        <f>SUM(AD9:AD33)</f>
        <v>72225.883524999997</v>
      </c>
      <c r="AE34" s="34">
        <f t="shared" si="0"/>
        <v>1398055.1450985</v>
      </c>
    </row>
    <row r="35" spans="1:33">
      <c r="A35" s="58" t="s">
        <v>106</v>
      </c>
      <c r="B35" s="34">
        <f>B36-B34</f>
        <v>1743.7671889999997</v>
      </c>
      <c r="C35" s="34">
        <f>C36-C34</f>
        <v>2268.1013250000001</v>
      </c>
      <c r="D35" s="34">
        <f>D36-D34</f>
        <v>2280.4417410000005</v>
      </c>
      <c r="E35" s="34">
        <f>E36-E34</f>
        <v>3324.9395929999996</v>
      </c>
      <c r="F35" s="34">
        <f>F36-F34</f>
        <v>3437.8873090000029</v>
      </c>
      <c r="G35" s="34">
        <f t="shared" ref="G35:O35" si="2">G36-G34</f>
        <v>3619.2891449999997</v>
      </c>
      <c r="H35" s="34">
        <f t="shared" si="2"/>
        <v>3837.9576299999981</v>
      </c>
      <c r="I35" s="34">
        <f t="shared" si="2"/>
        <v>6592.3945130000011</v>
      </c>
      <c r="J35" s="34">
        <f t="shared" si="2"/>
        <v>9129.4805480000086</v>
      </c>
      <c r="K35" s="34">
        <f t="shared" si="2"/>
        <v>8080.7507829999959</v>
      </c>
      <c r="L35" s="34">
        <f t="shared" si="2"/>
        <v>7724.073046999998</v>
      </c>
      <c r="M35" s="34">
        <f t="shared" si="2"/>
        <v>10045.264290000003</v>
      </c>
      <c r="N35" s="34">
        <f t="shared" si="2"/>
        <v>6408.1632219999992</v>
      </c>
      <c r="O35" s="34">
        <f t="shared" si="2"/>
        <v>10812.00325200001</v>
      </c>
      <c r="P35" s="34">
        <f t="shared" ref="P35:U35" si="3">P36-P34</f>
        <v>2041.1864386999878</v>
      </c>
      <c r="Q35" s="34">
        <f t="shared" si="3"/>
        <v>13524.950507000001</v>
      </c>
      <c r="R35" s="34">
        <f t="shared" si="3"/>
        <v>15721.530219999971</v>
      </c>
      <c r="S35" s="34">
        <f t="shared" si="3"/>
        <v>10632.756022000001</v>
      </c>
      <c r="T35" s="34">
        <f t="shared" si="3"/>
        <v>13211.638050999987</v>
      </c>
      <c r="U35" s="34">
        <f t="shared" si="3"/>
        <v>15174.712305000008</v>
      </c>
      <c r="V35" s="34">
        <f t="shared" ref="V35:AA35" si="4">V36-V34</f>
        <v>17864.542636000027</v>
      </c>
      <c r="W35" s="34">
        <f t="shared" si="4"/>
        <v>17954.469215999983</v>
      </c>
      <c r="X35" s="34">
        <f t="shared" si="4"/>
        <v>16214.174240999972</v>
      </c>
      <c r="Y35" s="34">
        <f t="shared" si="4"/>
        <v>17075.644809999969</v>
      </c>
      <c r="Z35" s="34">
        <f t="shared" si="4"/>
        <v>15471.538469000036</v>
      </c>
      <c r="AA35" s="34">
        <f t="shared" si="4"/>
        <v>16756.521649000017</v>
      </c>
      <c r="AB35" s="34">
        <f>AB36-AB34</f>
        <v>14881.93548600006</v>
      </c>
      <c r="AC35" s="34">
        <f>AC36-AC34</f>
        <v>24736.016729000024</v>
      </c>
      <c r="AD35" s="34">
        <f>AD36-AD34</f>
        <v>21122.595156999989</v>
      </c>
      <c r="AE35" s="34">
        <f t="shared" si="0"/>
        <v>311688.72552370001</v>
      </c>
    </row>
    <row r="36" spans="1:33">
      <c r="A36" s="58" t="s">
        <v>94</v>
      </c>
      <c r="B36" s="34">
        <v>4142.8174909999998</v>
      </c>
      <c r="C36" s="34">
        <v>4571.295521</v>
      </c>
      <c r="D36" s="34">
        <v>4302.8828200000007</v>
      </c>
      <c r="E36" s="34">
        <v>5560.4782699999996</v>
      </c>
      <c r="F36" s="34">
        <v>6777.8104780000031</v>
      </c>
      <c r="G36" s="34">
        <v>8317.3766919999998</v>
      </c>
      <c r="H36" s="34">
        <v>9903.1068500000001</v>
      </c>
      <c r="I36" s="34">
        <v>15291.607174000001</v>
      </c>
      <c r="J36" s="34">
        <v>22691.142832000005</v>
      </c>
      <c r="K36" s="34">
        <v>25143.491027</v>
      </c>
      <c r="L36" s="34">
        <v>24633.780095999999</v>
      </c>
      <c r="M36" s="34">
        <v>32444.270714999999</v>
      </c>
      <c r="N36" s="34">
        <v>35237.494100000004</v>
      </c>
      <c r="O36" s="34">
        <v>45717.993629999997</v>
      </c>
      <c r="P36" s="34">
        <v>55707.310675200002</v>
      </c>
      <c r="Q36" s="34">
        <v>73260.723547000001</v>
      </c>
      <c r="R36" s="34">
        <v>92636.888593999989</v>
      </c>
      <c r="S36" s="34">
        <v>94088.568292000011</v>
      </c>
      <c r="T36" s="34">
        <v>100791.98152299999</v>
      </c>
      <c r="U36" s="34">
        <v>118506.20174</v>
      </c>
      <c r="V36" s="34">
        <v>100206.71237400002</v>
      </c>
      <c r="W36" s="34">
        <v>101187.72029099999</v>
      </c>
      <c r="X36" s="34">
        <v>106815.33838899998</v>
      </c>
      <c r="Y36" s="34">
        <v>111628.95497599999</v>
      </c>
      <c r="Z36" s="34">
        <v>99338.430528000012</v>
      </c>
      <c r="AA36" s="34">
        <v>98826.925191999981</v>
      </c>
      <c r="AB36" s="34">
        <v>109597.19050800003</v>
      </c>
      <c r="AC36" s="34">
        <v>109066.89761500001</v>
      </c>
      <c r="AD36" s="34">
        <v>93348.478681999986</v>
      </c>
      <c r="AE36" s="34">
        <f t="shared" si="0"/>
        <v>1709743.8706221997</v>
      </c>
    </row>
    <row r="37" spans="1:33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G37" s="15"/>
    </row>
    <row r="38" spans="1:33" ht="12.75" customHeight="1">
      <c r="A38" s="57"/>
      <c r="B38" s="114" t="s">
        <v>95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</row>
    <row r="39" spans="1:33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3">
      <c r="A40" s="58">
        <v>870323</v>
      </c>
      <c r="B40" s="59">
        <f t="shared" ref="B40:AE40" si="5">B9/B$36*100</f>
        <v>15.636924880406228</v>
      </c>
      <c r="C40" s="59">
        <f t="shared" si="5"/>
        <v>6.1727280090234178</v>
      </c>
      <c r="D40" s="59">
        <f t="shared" si="5"/>
        <v>4.7842704208245195</v>
      </c>
      <c r="E40" s="59">
        <f t="shared" si="5"/>
        <v>6.5503359120221871</v>
      </c>
      <c r="F40" s="59">
        <f t="shared" si="5"/>
        <v>5.7966848036732586</v>
      </c>
      <c r="G40" s="59">
        <f t="shared" si="5"/>
        <v>7.2655931717178017</v>
      </c>
      <c r="H40" s="59">
        <f t="shared" si="5"/>
        <v>8.9961306132933423</v>
      </c>
      <c r="I40" s="59">
        <f t="shared" si="5"/>
        <v>11.634157193266649</v>
      </c>
      <c r="J40" s="59">
        <f t="shared" si="5"/>
        <v>11.404782915342935</v>
      </c>
      <c r="K40" s="59">
        <f t="shared" si="5"/>
        <v>11.023100348411297</v>
      </c>
      <c r="L40" s="59">
        <f t="shared" si="5"/>
        <v>10.34943306737555</v>
      </c>
      <c r="M40" s="59">
        <f t="shared" si="5"/>
        <v>9.9448371835594216</v>
      </c>
      <c r="N40" s="59">
        <f t="shared" si="5"/>
        <v>12.19113798446865</v>
      </c>
      <c r="O40" s="59">
        <f t="shared" si="5"/>
        <v>12.403177311086214</v>
      </c>
      <c r="P40" s="59">
        <f t="shared" si="5"/>
        <v>42.456805365277283</v>
      </c>
      <c r="Q40" s="59">
        <f t="shared" si="5"/>
        <v>24.587582995196378</v>
      </c>
      <c r="R40" s="59">
        <f t="shared" si="5"/>
        <v>28.363995683358738</v>
      </c>
      <c r="S40" s="59">
        <f t="shared" si="5"/>
        <v>32.818328696606883</v>
      </c>
      <c r="T40" s="59">
        <f t="shared" si="5"/>
        <v>35.997657568345893</v>
      </c>
      <c r="U40" s="59">
        <f t="shared" si="5"/>
        <v>41.111515234358741</v>
      </c>
      <c r="V40" s="59">
        <f t="shared" si="5"/>
        <v>36.038294494900477</v>
      </c>
      <c r="W40" s="59">
        <f t="shared" si="5"/>
        <v>35.00845777839978</v>
      </c>
      <c r="X40" s="59">
        <f t="shared" si="5"/>
        <v>35.490051059842834</v>
      </c>
      <c r="Y40" s="59">
        <f t="shared" si="5"/>
        <v>33.014390010121893</v>
      </c>
      <c r="Z40" s="59">
        <f t="shared" si="5"/>
        <v>32.195691131827573</v>
      </c>
      <c r="AA40" s="59">
        <f t="shared" si="5"/>
        <v>33.415488383193406</v>
      </c>
      <c r="AB40" s="59">
        <f t="shared" ref="AB40:AD67" si="6">AB9/AB$36*100</f>
        <v>36.37999709955119</v>
      </c>
      <c r="AC40" s="59">
        <f t="shared" si="6"/>
        <v>34.498410634011876</v>
      </c>
      <c r="AD40" s="59">
        <f t="shared" si="6"/>
        <v>35.579420742508894</v>
      </c>
      <c r="AE40" s="59">
        <f t="shared" si="5"/>
        <v>31.121982438103966</v>
      </c>
    </row>
    <row r="41" spans="1:33">
      <c r="A41" s="58">
        <v>870840</v>
      </c>
      <c r="B41" s="59">
        <f t="shared" ref="B41:G41" si="7">B10/B$36*100</f>
        <v>0.26364444061868525</v>
      </c>
      <c r="C41" s="59">
        <f t="shared" si="7"/>
        <v>0.39666709178393544</v>
      </c>
      <c r="D41" s="59">
        <f t="shared" si="7"/>
        <v>0.67671738269646853</v>
      </c>
      <c r="E41" s="59">
        <f t="shared" si="7"/>
        <v>0.32536449423081731</v>
      </c>
      <c r="F41" s="59">
        <f t="shared" si="7"/>
        <v>0.72117938615515209</v>
      </c>
      <c r="G41" s="59">
        <f t="shared" si="7"/>
        <v>0.9571308592596327</v>
      </c>
      <c r="H41" s="59">
        <f t="shared" ref="H41:W41" si="8">H10/H$36*100</f>
        <v>2.1817698553863427</v>
      </c>
      <c r="I41" s="59">
        <f t="shared" si="8"/>
        <v>2.0384024350951457</v>
      </c>
      <c r="J41" s="59">
        <f t="shared" si="8"/>
        <v>3.5864088425389884</v>
      </c>
      <c r="K41" s="59">
        <f t="shared" si="8"/>
        <v>4.5156285568331791</v>
      </c>
      <c r="L41" s="59">
        <f t="shared" si="8"/>
        <v>4.7549548361446901</v>
      </c>
      <c r="M41" s="59">
        <f t="shared" si="8"/>
        <v>6.2181087678672453</v>
      </c>
      <c r="N41" s="59">
        <f t="shared" si="8"/>
        <v>9.2920063830532147</v>
      </c>
      <c r="O41" s="59">
        <f t="shared" si="8"/>
        <v>8.7030624642046437</v>
      </c>
      <c r="P41" s="59">
        <f t="shared" si="8"/>
        <v>6.2649145528644201</v>
      </c>
      <c r="Q41" s="59">
        <f t="shared" si="8"/>
        <v>10.169542173877542</v>
      </c>
      <c r="R41" s="59">
        <f t="shared" si="8"/>
        <v>9.569106059736713</v>
      </c>
      <c r="S41" s="59">
        <f t="shared" si="8"/>
        <v>9.7110803755070911</v>
      </c>
      <c r="T41" s="59">
        <f t="shared" si="8"/>
        <v>10.313771402170353</v>
      </c>
      <c r="U41" s="59">
        <f t="shared" si="8"/>
        <v>10.113666276551104</v>
      </c>
      <c r="V41" s="59">
        <f t="shared" si="8"/>
        <v>9.7805159941989395</v>
      </c>
      <c r="W41" s="59">
        <f t="shared" si="8"/>
        <v>11.270441006283189</v>
      </c>
      <c r="X41" s="59">
        <f t="shared" ref="X41:AA67" si="9">X10/X$36*100</f>
        <v>11.72955352383198</v>
      </c>
      <c r="Y41" s="59">
        <f t="shared" si="9"/>
        <v>11.865822672843084</v>
      </c>
      <c r="Z41" s="59">
        <f t="shared" si="9"/>
        <v>10.575880824932861</v>
      </c>
      <c r="AA41" s="59">
        <f t="shared" si="9"/>
        <v>10.563386489783323</v>
      </c>
      <c r="AB41" s="59">
        <f t="shared" si="6"/>
        <v>10.724023322607044</v>
      </c>
      <c r="AC41" s="59">
        <f t="shared" si="6"/>
        <v>8.8916897556149479</v>
      </c>
      <c r="AD41" s="59">
        <f t="shared" si="6"/>
        <v>8.4473993324119707</v>
      </c>
      <c r="AE41" s="59">
        <f t="shared" ref="AE41:AE57" si="10">AE10/AE$36*100</f>
        <v>9.4580195582541968</v>
      </c>
    </row>
    <row r="42" spans="1:33">
      <c r="A42" s="58">
        <v>870324</v>
      </c>
      <c r="B42" s="59">
        <f t="shared" ref="B42:G42" si="11">B11/B$36*100</f>
        <v>1.2910649845472519</v>
      </c>
      <c r="C42" s="59">
        <f t="shared" si="11"/>
        <v>0.26326429662476419</v>
      </c>
      <c r="D42" s="59">
        <f t="shared" si="11"/>
        <v>0.4612399368105497</v>
      </c>
      <c r="E42" s="59">
        <f t="shared" si="11"/>
        <v>0.84546885568532237</v>
      </c>
      <c r="F42" s="59">
        <f t="shared" si="11"/>
        <v>0.87220936896784051</v>
      </c>
      <c r="G42" s="59">
        <f t="shared" si="11"/>
        <v>1.7227600877788882</v>
      </c>
      <c r="H42" s="59">
        <f t="shared" ref="H42:W42" si="12">H11/H$36*100</f>
        <v>3.4212391639498465</v>
      </c>
      <c r="I42" s="59">
        <f t="shared" si="12"/>
        <v>6.62655916719405</v>
      </c>
      <c r="J42" s="59">
        <f t="shared" si="12"/>
        <v>6.4568729254738129</v>
      </c>
      <c r="K42" s="59">
        <f t="shared" si="12"/>
        <v>6.9638810343390745</v>
      </c>
      <c r="L42" s="59">
        <f t="shared" si="12"/>
        <v>8.6005554800906179</v>
      </c>
      <c r="M42" s="59">
        <f t="shared" si="12"/>
        <v>11.230828545994642</v>
      </c>
      <c r="N42" s="59">
        <f t="shared" si="12"/>
        <v>15.285137758987236</v>
      </c>
      <c r="O42" s="59">
        <f t="shared" si="12"/>
        <v>18.026536999191585</v>
      </c>
      <c r="P42" s="59">
        <f t="shared" si="12"/>
        <v>18.786108108713556</v>
      </c>
      <c r="Q42" s="59">
        <f t="shared" si="12"/>
        <v>13.346476022349352</v>
      </c>
      <c r="R42" s="59">
        <f t="shared" si="12"/>
        <v>13.399851132094254</v>
      </c>
      <c r="S42" s="59">
        <f t="shared" si="12"/>
        <v>12.01665252564092</v>
      </c>
      <c r="T42" s="59">
        <f t="shared" si="12"/>
        <v>7.6091615633629486</v>
      </c>
      <c r="U42" s="59">
        <f t="shared" si="12"/>
        <v>6.0707142532370222</v>
      </c>
      <c r="V42" s="59">
        <f t="shared" si="12"/>
        <v>4.5055575939356372</v>
      </c>
      <c r="W42" s="59">
        <f t="shared" si="12"/>
        <v>4.8743480303891102</v>
      </c>
      <c r="X42" s="59">
        <f t="shared" si="9"/>
        <v>5.9159164004958598</v>
      </c>
      <c r="Y42" s="59">
        <f t="shared" si="9"/>
        <v>6.6222981184311465</v>
      </c>
      <c r="Z42" s="59">
        <f t="shared" si="9"/>
        <v>6.606743718535105</v>
      </c>
      <c r="AA42" s="59">
        <f t="shared" si="9"/>
        <v>4.0872054636452226</v>
      </c>
      <c r="AB42" s="59">
        <f t="shared" si="6"/>
        <v>3.6830061904783573</v>
      </c>
      <c r="AC42" s="59">
        <f t="shared" si="6"/>
        <v>5.4229045717227438</v>
      </c>
      <c r="AD42" s="59">
        <f t="shared" si="6"/>
        <v>4.2286411548784626</v>
      </c>
      <c r="AE42" s="59">
        <f t="shared" si="10"/>
        <v>7.6489988039148775</v>
      </c>
    </row>
    <row r="43" spans="1:33">
      <c r="A43" s="58">
        <v>870829</v>
      </c>
      <c r="B43" s="59">
        <f t="shared" ref="B43:G43" si="13">B12/B$36*100</f>
        <v>3.7990680338179539</v>
      </c>
      <c r="C43" s="59">
        <f t="shared" si="13"/>
        <v>5.0433146345692137</v>
      </c>
      <c r="D43" s="59">
        <f t="shared" si="13"/>
        <v>1.8199543718924696</v>
      </c>
      <c r="E43" s="59">
        <f t="shared" si="13"/>
        <v>1.4441305963416702</v>
      </c>
      <c r="F43" s="59">
        <f t="shared" si="13"/>
        <v>2.4235010632588527</v>
      </c>
      <c r="G43" s="59">
        <f t="shared" si="13"/>
        <v>3.0058209969071821</v>
      </c>
      <c r="H43" s="59">
        <f t="shared" ref="H43:W43" si="14">H12/H$36*100</f>
        <v>4.013474215922451</v>
      </c>
      <c r="I43" s="59">
        <f t="shared" si="14"/>
        <v>5.1967392175176474</v>
      </c>
      <c r="J43" s="59">
        <f t="shared" si="14"/>
        <v>7.5864417528249763</v>
      </c>
      <c r="K43" s="59">
        <f t="shared" si="14"/>
        <v>9.2365056885145478</v>
      </c>
      <c r="L43" s="59">
        <f t="shared" si="14"/>
        <v>9.1981968872407371</v>
      </c>
      <c r="M43" s="59">
        <f t="shared" si="14"/>
        <v>7.5821076997199501</v>
      </c>
      <c r="N43" s="59">
        <f t="shared" si="14"/>
        <v>5.5199940338549771</v>
      </c>
      <c r="O43" s="59">
        <f t="shared" si="14"/>
        <v>4.8182552515920634</v>
      </c>
      <c r="P43" s="59">
        <f t="shared" si="14"/>
        <v>4.582399224553547</v>
      </c>
      <c r="Q43" s="59">
        <f t="shared" si="14"/>
        <v>4.4963977210608537</v>
      </c>
      <c r="R43" s="59">
        <f t="shared" si="14"/>
        <v>4.1908922708048006</v>
      </c>
      <c r="S43" s="59">
        <f t="shared" si="14"/>
        <v>4.4936104765444593</v>
      </c>
      <c r="T43" s="59">
        <f t="shared" si="14"/>
        <v>4.5910901245096065</v>
      </c>
      <c r="U43" s="59">
        <f t="shared" si="14"/>
        <v>4.4204308627603472</v>
      </c>
      <c r="V43" s="59">
        <f t="shared" si="14"/>
        <v>4.6409890064476915</v>
      </c>
      <c r="W43" s="59">
        <f t="shared" si="14"/>
        <v>4.5573459089088315</v>
      </c>
      <c r="X43" s="59">
        <f t="shared" si="9"/>
        <v>4.2022240501203578</v>
      </c>
      <c r="Y43" s="59">
        <f t="shared" si="9"/>
        <v>4.4053586357207095</v>
      </c>
      <c r="Z43" s="59">
        <f t="shared" si="9"/>
        <v>4.6985162722944507</v>
      </c>
      <c r="AA43" s="59">
        <f t="shared" si="9"/>
        <v>5.2642308398168609</v>
      </c>
      <c r="AB43" s="59">
        <f t="shared" si="6"/>
        <v>5.6903484405877816</v>
      </c>
      <c r="AC43" s="59">
        <f t="shared" si="6"/>
        <v>4.6689057187408869</v>
      </c>
      <c r="AD43" s="59">
        <f t="shared" si="6"/>
        <v>4.5987999650472959</v>
      </c>
      <c r="AE43" s="59">
        <f t="shared" si="10"/>
        <v>4.8576513050563364</v>
      </c>
    </row>
    <row r="44" spans="1:33">
      <c r="A44" s="58">
        <v>850760</v>
      </c>
      <c r="B44" s="59">
        <f t="shared" ref="B44:G44" si="15">B13/B$36*100</f>
        <v>0</v>
      </c>
      <c r="C44" s="59">
        <f t="shared" si="15"/>
        <v>0</v>
      </c>
      <c r="D44" s="59">
        <f t="shared" si="15"/>
        <v>0</v>
      </c>
      <c r="E44" s="59">
        <f t="shared" si="15"/>
        <v>0</v>
      </c>
      <c r="F44" s="59">
        <f t="shared" si="15"/>
        <v>0</v>
      </c>
      <c r="G44" s="59">
        <f t="shared" si="15"/>
        <v>0</v>
      </c>
      <c r="H44" s="59">
        <f t="shared" ref="H44:W44" si="16">H13/H$36*100</f>
        <v>0</v>
      </c>
      <c r="I44" s="59">
        <f t="shared" si="16"/>
        <v>0</v>
      </c>
      <c r="J44" s="59">
        <f t="shared" si="16"/>
        <v>0</v>
      </c>
      <c r="K44" s="59">
        <f t="shared" si="16"/>
        <v>0</v>
      </c>
      <c r="L44" s="59">
        <f t="shared" si="16"/>
        <v>0</v>
      </c>
      <c r="M44" s="59">
        <f t="shared" si="16"/>
        <v>0</v>
      </c>
      <c r="N44" s="59">
        <f t="shared" si="16"/>
        <v>0</v>
      </c>
      <c r="O44" s="59">
        <f t="shared" si="16"/>
        <v>0</v>
      </c>
      <c r="P44" s="59">
        <f t="shared" si="16"/>
        <v>0</v>
      </c>
      <c r="Q44" s="59">
        <f t="shared" si="16"/>
        <v>0</v>
      </c>
      <c r="R44" s="59">
        <f t="shared" si="16"/>
        <v>0</v>
      </c>
      <c r="S44" s="59">
        <f t="shared" si="16"/>
        <v>4.2174391990800384</v>
      </c>
      <c r="T44" s="59">
        <f t="shared" si="16"/>
        <v>3.2834210072998844</v>
      </c>
      <c r="U44" s="59">
        <f t="shared" si="16"/>
        <v>2.8859904661391269</v>
      </c>
      <c r="V44" s="59">
        <f t="shared" si="16"/>
        <v>3.29164046485156</v>
      </c>
      <c r="W44" s="59">
        <f t="shared" si="16"/>
        <v>3.0201581330336724</v>
      </c>
      <c r="X44" s="59">
        <f t="shared" si="9"/>
        <v>3.0567711550088066</v>
      </c>
      <c r="Y44" s="59">
        <f t="shared" si="9"/>
        <v>3.4814662162120502</v>
      </c>
      <c r="Z44" s="59">
        <f t="shared" si="9"/>
        <v>3.7510520341366842</v>
      </c>
      <c r="AA44" s="59">
        <f t="shared" si="9"/>
        <v>3.5784789176930487</v>
      </c>
      <c r="AB44" s="59">
        <f t="shared" si="6"/>
        <v>3.5084720321542555</v>
      </c>
      <c r="AC44" s="59">
        <f t="shared" si="6"/>
        <v>2.736177309759265</v>
      </c>
      <c r="AD44" s="59">
        <f t="shared" si="6"/>
        <v>2.5242587680803497</v>
      </c>
      <c r="AE44" s="59">
        <f t="shared" si="10"/>
        <v>2.3776704128324284</v>
      </c>
    </row>
    <row r="45" spans="1:33">
      <c r="A45" s="58">
        <v>840991</v>
      </c>
      <c r="B45" s="59">
        <f t="shared" ref="B45:G45" si="17">B14/B$36*100</f>
        <v>4.2941597448228022</v>
      </c>
      <c r="C45" s="59">
        <f t="shared" si="17"/>
        <v>3.8729767346406478</v>
      </c>
      <c r="D45" s="59">
        <f t="shared" si="17"/>
        <v>2.7651444154363465</v>
      </c>
      <c r="E45" s="59">
        <f t="shared" si="17"/>
        <v>2.5913572179106819</v>
      </c>
      <c r="F45" s="59">
        <f t="shared" si="17"/>
        <v>5.7147020156027413</v>
      </c>
      <c r="G45" s="59">
        <f t="shared" si="17"/>
        <v>4.1864669822507539</v>
      </c>
      <c r="H45" s="59">
        <f t="shared" ref="H45:W45" si="18">H14/H$36*100</f>
        <v>3.8634504786747805</v>
      </c>
      <c r="I45" s="59">
        <f t="shared" si="18"/>
        <v>3.9219075089745687</v>
      </c>
      <c r="J45" s="59">
        <f t="shared" si="18"/>
        <v>4.4537723176057611</v>
      </c>
      <c r="K45" s="59">
        <f t="shared" si="18"/>
        <v>5.3152295978505455</v>
      </c>
      <c r="L45" s="59">
        <f t="shared" si="18"/>
        <v>4.6779220668090513</v>
      </c>
      <c r="M45" s="59">
        <f t="shared" si="18"/>
        <v>4.9839341996749207</v>
      </c>
      <c r="N45" s="59">
        <f t="shared" si="18"/>
        <v>4.6799504253056403</v>
      </c>
      <c r="O45" s="59">
        <f t="shared" si="18"/>
        <v>3.4585831495510448</v>
      </c>
      <c r="P45" s="59">
        <f t="shared" si="18"/>
        <v>2.0346057981660599</v>
      </c>
      <c r="Q45" s="59">
        <f t="shared" si="18"/>
        <v>3.3585639137476919</v>
      </c>
      <c r="R45" s="59">
        <f t="shared" si="18"/>
        <v>3.2553104403328579</v>
      </c>
      <c r="S45" s="59">
        <f t="shared" si="18"/>
        <v>2.9273347644659471</v>
      </c>
      <c r="T45" s="59">
        <f t="shared" si="18"/>
        <v>2.8326792477519493</v>
      </c>
      <c r="U45" s="59">
        <f t="shared" si="18"/>
        <v>2.5960410432778076</v>
      </c>
      <c r="V45" s="59">
        <f t="shared" si="18"/>
        <v>2.6320749523804743</v>
      </c>
      <c r="W45" s="59">
        <f t="shared" si="18"/>
        <v>2.5207302829480449</v>
      </c>
      <c r="X45" s="59">
        <f t="shared" si="9"/>
        <v>2.5413897001514845</v>
      </c>
      <c r="Y45" s="59">
        <f t="shared" si="9"/>
        <v>2.6489719541276306</v>
      </c>
      <c r="Z45" s="59">
        <f t="shared" si="9"/>
        <v>2.5659874164022796</v>
      </c>
      <c r="AA45" s="59">
        <f t="shared" si="9"/>
        <v>2.4182951977478542</v>
      </c>
      <c r="AB45" s="59">
        <f t="shared" si="6"/>
        <v>2.3540220402015484</v>
      </c>
      <c r="AC45" s="59">
        <f t="shared" si="6"/>
        <v>1.8491561675470509</v>
      </c>
      <c r="AD45" s="59">
        <f t="shared" si="6"/>
        <v>1.7564745094406828</v>
      </c>
      <c r="AE45" s="59">
        <f t="shared" si="10"/>
        <v>2.8082057643246503</v>
      </c>
    </row>
    <row r="46" spans="1:33">
      <c r="A46" s="58">
        <v>870899</v>
      </c>
      <c r="B46" s="59">
        <f t="shared" ref="B46:G46" si="19">B15/B$36*100</f>
        <v>12.075580932223113</v>
      </c>
      <c r="C46" s="59">
        <f t="shared" si="19"/>
        <v>14.697377317076759</v>
      </c>
      <c r="D46" s="59">
        <f t="shared" si="19"/>
        <v>16.767388427277695</v>
      </c>
      <c r="E46" s="59">
        <f t="shared" si="19"/>
        <v>12.973448900826295</v>
      </c>
      <c r="F46" s="59">
        <f t="shared" si="19"/>
        <v>12.325564837075691</v>
      </c>
      <c r="G46" s="59">
        <f t="shared" si="19"/>
        <v>18.071316686254036</v>
      </c>
      <c r="H46" s="59">
        <f t="shared" ref="H46:W46" si="20">H15/H$36*100</f>
        <v>15.326499117799584</v>
      </c>
      <c r="I46" s="59">
        <f t="shared" si="20"/>
        <v>7.9856981094589035</v>
      </c>
      <c r="J46" s="59">
        <f t="shared" si="20"/>
        <v>8.1887872936024522</v>
      </c>
      <c r="K46" s="59">
        <f t="shared" si="20"/>
        <v>7.6374888273783386</v>
      </c>
      <c r="L46" s="59">
        <f t="shared" si="20"/>
        <v>6.7654444527196933</v>
      </c>
      <c r="M46" s="59">
        <f t="shared" si="20"/>
        <v>8.2073808913476132</v>
      </c>
      <c r="N46" s="59">
        <f t="shared" si="20"/>
        <v>7.3285179095638346</v>
      </c>
      <c r="O46" s="59">
        <f t="shared" si="20"/>
        <v>4.0086259249080696</v>
      </c>
      <c r="P46" s="59">
        <f t="shared" si="20"/>
        <v>11.326306917215669</v>
      </c>
      <c r="Q46" s="59">
        <f t="shared" si="20"/>
        <v>2.9891376893037442</v>
      </c>
      <c r="R46" s="59">
        <f t="shared" si="20"/>
        <v>2.6318636668437421</v>
      </c>
      <c r="S46" s="59">
        <f t="shared" si="20"/>
        <v>3.0677164233621537</v>
      </c>
      <c r="T46" s="59">
        <f t="shared" si="20"/>
        <v>2.2933872656055692</v>
      </c>
      <c r="U46" s="59">
        <f t="shared" si="20"/>
        <v>1.9437380028884219</v>
      </c>
      <c r="V46" s="59">
        <f t="shared" si="20"/>
        <v>1.9561632415241299</v>
      </c>
      <c r="W46" s="59">
        <f t="shared" si="20"/>
        <v>2.1371740916593671</v>
      </c>
      <c r="X46" s="59">
        <f t="shared" si="9"/>
        <v>2.4517106555079629</v>
      </c>
      <c r="Y46" s="59">
        <f t="shared" si="9"/>
        <v>2.6772676378118421</v>
      </c>
      <c r="Z46" s="59">
        <f t="shared" si="9"/>
        <v>2.8460978082425941</v>
      </c>
      <c r="AA46" s="59">
        <f t="shared" si="9"/>
        <v>2.9395651957763844</v>
      </c>
      <c r="AB46" s="59">
        <f t="shared" si="6"/>
        <v>3.4526536441860594</v>
      </c>
      <c r="AC46" s="59">
        <f t="shared" si="6"/>
        <v>2.7436038903048994</v>
      </c>
      <c r="AD46" s="59">
        <f t="shared" si="6"/>
        <v>2.6215713620107266</v>
      </c>
      <c r="AE46" s="59">
        <f t="shared" si="10"/>
        <v>3.7046665563625956</v>
      </c>
    </row>
    <row r="47" spans="1:33">
      <c r="A47" s="58">
        <v>840734</v>
      </c>
      <c r="B47" s="59">
        <f t="shared" ref="B47:G47" si="21">B16/B$36*100</f>
        <v>0.56543649462930212</v>
      </c>
      <c r="C47" s="59">
        <f t="shared" si="21"/>
        <v>0.30545354015846837</v>
      </c>
      <c r="D47" s="59">
        <f t="shared" si="21"/>
        <v>0.70355057914405383</v>
      </c>
      <c r="E47" s="59">
        <f t="shared" si="21"/>
        <v>1.335921810912859</v>
      </c>
      <c r="F47" s="59">
        <f t="shared" si="21"/>
        <v>1.7160248191879284</v>
      </c>
      <c r="G47" s="59">
        <f t="shared" si="21"/>
        <v>1.6172283759779484</v>
      </c>
      <c r="H47" s="59">
        <f t="shared" ref="H47:W47" si="22">H16/H$36*100</f>
        <v>2.1067732193559032</v>
      </c>
      <c r="I47" s="59">
        <f t="shared" si="22"/>
        <v>1.5240063804165835</v>
      </c>
      <c r="J47" s="59">
        <f t="shared" si="22"/>
        <v>2.3495124020292004</v>
      </c>
      <c r="K47" s="59">
        <f t="shared" si="22"/>
        <v>3.1142153019211287</v>
      </c>
      <c r="L47" s="59">
        <f t="shared" si="22"/>
        <v>3.3700420713538874</v>
      </c>
      <c r="M47" s="59">
        <f t="shared" si="22"/>
        <v>3.0120840057846867</v>
      </c>
      <c r="N47" s="59">
        <f t="shared" si="22"/>
        <v>3.3578534973064387</v>
      </c>
      <c r="O47" s="59">
        <f t="shared" si="22"/>
        <v>2.8780193585236304</v>
      </c>
      <c r="P47" s="59">
        <f t="shared" si="22"/>
        <v>2.6599303485308305</v>
      </c>
      <c r="Q47" s="59">
        <f t="shared" si="22"/>
        <v>3.2649297880131947</v>
      </c>
      <c r="R47" s="59">
        <f t="shared" si="22"/>
        <v>3.0915591504284334</v>
      </c>
      <c r="S47" s="59">
        <f t="shared" si="22"/>
        <v>2.2008391291209248</v>
      </c>
      <c r="T47" s="59">
        <f t="shared" si="22"/>
        <v>2.1935049133799338</v>
      </c>
      <c r="U47" s="59">
        <f t="shared" si="22"/>
        <v>1.7597147173573735</v>
      </c>
      <c r="V47" s="59">
        <f t="shared" si="22"/>
        <v>1.7472976535395215</v>
      </c>
      <c r="W47" s="59">
        <f t="shared" si="22"/>
        <v>1.8750272143138229</v>
      </c>
      <c r="X47" s="59">
        <f t="shared" si="9"/>
        <v>1.7170112239132049</v>
      </c>
      <c r="Y47" s="59">
        <f t="shared" si="9"/>
        <v>2.0857991266697713</v>
      </c>
      <c r="Z47" s="59">
        <f t="shared" si="9"/>
        <v>2.1723219790469197</v>
      </c>
      <c r="AA47" s="59">
        <f t="shared" si="9"/>
        <v>1.6569937553137188</v>
      </c>
      <c r="AB47" s="59">
        <f t="shared" si="6"/>
        <v>1.0418888875775045</v>
      </c>
      <c r="AC47" s="59">
        <f t="shared" si="6"/>
        <v>0.63507499538956214</v>
      </c>
      <c r="AD47" s="59">
        <f t="shared" si="6"/>
        <v>0.52913256217344651</v>
      </c>
      <c r="AE47" s="59">
        <f t="shared" si="10"/>
        <v>1.9591346985680527</v>
      </c>
    </row>
    <row r="48" spans="1:33">
      <c r="A48" s="58">
        <v>870894</v>
      </c>
      <c r="B48" s="59">
        <f t="shared" ref="B48:G48" si="23">B17/B$36*100</f>
        <v>0.30221321666231232</v>
      </c>
      <c r="C48" s="59">
        <f t="shared" si="23"/>
        <v>0.65935389347583595</v>
      </c>
      <c r="D48" s="59">
        <f t="shared" si="23"/>
        <v>0.18454130247497652</v>
      </c>
      <c r="E48" s="59">
        <f t="shared" si="23"/>
        <v>0.22200637068580795</v>
      </c>
      <c r="F48" s="59">
        <f t="shared" si="23"/>
        <v>0.53605913174959652</v>
      </c>
      <c r="G48" s="59">
        <f t="shared" si="23"/>
        <v>0.70449800664144313</v>
      </c>
      <c r="H48" s="59">
        <f t="shared" ref="H48:W48" si="24">H17/H$36*100</f>
        <v>0.62516387975759347</v>
      </c>
      <c r="I48" s="59">
        <f t="shared" si="24"/>
        <v>0.95007677314010497</v>
      </c>
      <c r="J48" s="59">
        <f t="shared" si="24"/>
        <v>1.2634187935025729</v>
      </c>
      <c r="K48" s="59">
        <f t="shared" si="24"/>
        <v>1.2488296739017504</v>
      </c>
      <c r="L48" s="59">
        <f t="shared" si="24"/>
        <v>1.2292847172455332</v>
      </c>
      <c r="M48" s="59">
        <f t="shared" si="24"/>
        <v>1.0587958380003921</v>
      </c>
      <c r="N48" s="59">
        <f t="shared" si="24"/>
        <v>1.789542233651626</v>
      </c>
      <c r="O48" s="59">
        <f t="shared" si="24"/>
        <v>1.56682669584597</v>
      </c>
      <c r="P48" s="59">
        <f t="shared" si="24"/>
        <v>0.55718606380002855</v>
      </c>
      <c r="Q48" s="59">
        <f t="shared" si="24"/>
        <v>1.6906046883435648</v>
      </c>
      <c r="R48" s="59">
        <f t="shared" si="24"/>
        <v>1.7248526189204194</v>
      </c>
      <c r="S48" s="59">
        <f t="shared" si="24"/>
        <v>1.7321792791468948</v>
      </c>
      <c r="T48" s="59">
        <f t="shared" si="24"/>
        <v>1.7764859524975294</v>
      </c>
      <c r="U48" s="59">
        <f t="shared" si="24"/>
        <v>1.7021251093892329</v>
      </c>
      <c r="V48" s="59">
        <f t="shared" si="24"/>
        <v>1.8721203415977459</v>
      </c>
      <c r="W48" s="59">
        <f t="shared" si="24"/>
        <v>1.8444776506799148</v>
      </c>
      <c r="X48" s="59">
        <f t="shared" si="9"/>
        <v>1.6494348775863057</v>
      </c>
      <c r="Y48" s="59">
        <f t="shared" si="9"/>
        <v>1.6674814132231153</v>
      </c>
      <c r="Z48" s="59">
        <f t="shared" si="9"/>
        <v>1.4746455105178045</v>
      </c>
      <c r="AA48" s="59">
        <f t="shared" si="9"/>
        <v>1.4261801004753867</v>
      </c>
      <c r="AB48" s="59">
        <f t="shared" si="6"/>
        <v>1.5754734578474083</v>
      </c>
      <c r="AC48" s="59">
        <f t="shared" si="6"/>
        <v>1.4015911192377777</v>
      </c>
      <c r="AD48" s="59">
        <f t="shared" si="6"/>
        <v>1.426132505635257</v>
      </c>
      <c r="AE48" s="59">
        <f t="shared" si="10"/>
        <v>1.5423263963510305</v>
      </c>
    </row>
    <row r="49" spans="1:31">
      <c r="A49" s="58">
        <v>848210</v>
      </c>
      <c r="B49" s="59">
        <f t="shared" ref="B49:G49" si="25">B18/B$36*100</f>
        <v>1.720313220527532</v>
      </c>
      <c r="C49" s="59">
        <f t="shared" si="25"/>
        <v>1.5444050964474936</v>
      </c>
      <c r="D49" s="59">
        <f t="shared" si="25"/>
        <v>2.0579078423520718</v>
      </c>
      <c r="E49" s="59">
        <f t="shared" si="25"/>
        <v>1.537331176370194</v>
      </c>
      <c r="F49" s="59">
        <f t="shared" si="25"/>
        <v>2.1193371586038605</v>
      </c>
      <c r="G49" s="59">
        <f t="shared" si="25"/>
        <v>2.4225972979414023</v>
      </c>
      <c r="H49" s="59">
        <f t="shared" ref="H49:W49" si="26">H18/H$36*100</f>
        <v>2.4242529504768497</v>
      </c>
      <c r="I49" s="59">
        <f t="shared" si="26"/>
        <v>2.3077650045838145</v>
      </c>
      <c r="J49" s="59">
        <f t="shared" si="26"/>
        <v>1.8935392288574702</v>
      </c>
      <c r="K49" s="59">
        <f t="shared" si="26"/>
        <v>2.4639922409132531</v>
      </c>
      <c r="L49" s="59">
        <f t="shared" si="26"/>
        <v>2.9034653277437461</v>
      </c>
      <c r="M49" s="59">
        <f t="shared" si="26"/>
        <v>2.6661497513645069</v>
      </c>
      <c r="N49" s="59">
        <f t="shared" si="26"/>
        <v>2.7130099469814453</v>
      </c>
      <c r="O49" s="59">
        <f t="shared" si="26"/>
        <v>2.2481608845702969</v>
      </c>
      <c r="P49" s="59">
        <f t="shared" si="26"/>
        <v>0.80665683830982504</v>
      </c>
      <c r="Q49" s="59">
        <f t="shared" si="26"/>
        <v>1.7603586622682366</v>
      </c>
      <c r="R49" s="59">
        <f t="shared" si="26"/>
        <v>1.5819196588333122</v>
      </c>
      <c r="S49" s="59">
        <f t="shared" si="26"/>
        <v>1.2525768362660972</v>
      </c>
      <c r="T49" s="59">
        <f t="shared" si="26"/>
        <v>1.2703294465024724</v>
      </c>
      <c r="U49" s="59">
        <f t="shared" si="26"/>
        <v>1.2069378108481092</v>
      </c>
      <c r="V49" s="59">
        <f t="shared" si="26"/>
        <v>1.2953187558489172</v>
      </c>
      <c r="W49" s="59">
        <f t="shared" si="26"/>
        <v>1.278909299743461</v>
      </c>
      <c r="X49" s="59">
        <f t="shared" si="9"/>
        <v>1.4321018292608165</v>
      </c>
      <c r="Y49" s="59">
        <f t="shared" si="9"/>
        <v>1.3914606576169692</v>
      </c>
      <c r="Z49" s="59">
        <f t="shared" si="9"/>
        <v>1.4459486075684811</v>
      </c>
      <c r="AA49" s="59">
        <f t="shared" si="9"/>
        <v>1.5757374622093967</v>
      </c>
      <c r="AB49" s="59">
        <f t="shared" si="6"/>
        <v>1.9524955567577256</v>
      </c>
      <c r="AC49" s="59">
        <f t="shared" si="6"/>
        <v>1.7685219486198362</v>
      </c>
      <c r="AD49" s="59">
        <f t="shared" si="6"/>
        <v>1.6911707681685126</v>
      </c>
      <c r="AE49" s="59">
        <f t="shared" si="10"/>
        <v>1.5953904034803463</v>
      </c>
    </row>
    <row r="50" spans="1:31">
      <c r="A50" s="58">
        <v>851220</v>
      </c>
      <c r="B50" s="59">
        <f t="shared" ref="B50:G50" si="27">B19/B$36*100</f>
        <v>0.40237862363510046</v>
      </c>
      <c r="C50" s="59">
        <f t="shared" si="27"/>
        <v>0.66192887467010031</v>
      </c>
      <c r="D50" s="59">
        <f t="shared" si="27"/>
        <v>0.26902538331266934</v>
      </c>
      <c r="E50" s="59">
        <f t="shared" si="27"/>
        <v>0.23997191162478909</v>
      </c>
      <c r="F50" s="59">
        <f t="shared" si="27"/>
        <v>0.80703169817962528</v>
      </c>
      <c r="G50" s="59">
        <f t="shared" si="27"/>
        <v>0.70198779209025153</v>
      </c>
      <c r="H50" s="59">
        <f t="shared" ref="H50:W50" si="28">H19/H$36*100</f>
        <v>0.63855512171920059</v>
      </c>
      <c r="I50" s="59">
        <f t="shared" si="28"/>
        <v>0.48005373905245202</v>
      </c>
      <c r="J50" s="59">
        <f t="shared" si="28"/>
        <v>0.60301084442091868</v>
      </c>
      <c r="K50" s="59">
        <f t="shared" si="28"/>
        <v>0.76160440009848596</v>
      </c>
      <c r="L50" s="59">
        <f t="shared" si="28"/>
        <v>0.55531651036461371</v>
      </c>
      <c r="M50" s="59">
        <f t="shared" si="28"/>
        <v>0.62184501470924813</v>
      </c>
      <c r="N50" s="59">
        <f t="shared" si="28"/>
        <v>0.52407348115029551</v>
      </c>
      <c r="O50" s="59">
        <f t="shared" si="28"/>
        <v>0.55371382009617742</v>
      </c>
      <c r="P50" s="59">
        <f t="shared" si="28"/>
        <v>0.61161250627681063</v>
      </c>
      <c r="Q50" s="59">
        <f t="shared" si="28"/>
        <v>0.66061667230123677</v>
      </c>
      <c r="R50" s="59">
        <f t="shared" si="28"/>
        <v>0.76574167889954869</v>
      </c>
      <c r="S50" s="59">
        <f t="shared" si="28"/>
        <v>0.80317187806996704</v>
      </c>
      <c r="T50" s="59">
        <f t="shared" si="28"/>
        <v>0.92600736476940704</v>
      </c>
      <c r="U50" s="59">
        <f t="shared" si="28"/>
        <v>0.94334114129544633</v>
      </c>
      <c r="V50" s="59">
        <f t="shared" si="28"/>
        <v>1.0321255268208485</v>
      </c>
      <c r="W50" s="59">
        <f t="shared" si="28"/>
        <v>1.2081425893224051</v>
      </c>
      <c r="X50" s="59">
        <f t="shared" si="9"/>
        <v>1.4170672272624449</v>
      </c>
      <c r="Y50" s="59">
        <f t="shared" si="9"/>
        <v>1.6437380520085465</v>
      </c>
      <c r="Z50" s="59">
        <f t="shared" si="9"/>
        <v>1.7261509698572066</v>
      </c>
      <c r="AA50" s="59">
        <f t="shared" si="9"/>
        <v>1.9522443547157726</v>
      </c>
      <c r="AB50" s="59">
        <f t="shared" si="6"/>
        <v>2.0461730402079112</v>
      </c>
      <c r="AC50" s="59">
        <f t="shared" si="6"/>
        <v>1.7556560605210163</v>
      </c>
      <c r="AD50" s="59">
        <f t="shared" si="6"/>
        <v>1.6786171624049735</v>
      </c>
      <c r="AE50" s="59">
        <f t="shared" si="10"/>
        <v>1.2131041870296086</v>
      </c>
    </row>
    <row r="51" spans="1:31">
      <c r="A51" s="58">
        <v>401693</v>
      </c>
      <c r="B51" s="59">
        <f t="shared" ref="B51:G51" si="29">B20/B$36*100</f>
        <v>0.6350457884556614</v>
      </c>
      <c r="C51" s="59">
        <f t="shared" si="29"/>
        <v>0.80792855833395572</v>
      </c>
      <c r="D51" s="59">
        <f t="shared" si="29"/>
        <v>0.92606514439080168</v>
      </c>
      <c r="E51" s="59">
        <f t="shared" si="29"/>
        <v>0.73178726764451507</v>
      </c>
      <c r="F51" s="59">
        <f t="shared" si="29"/>
        <v>1.0172604740689826</v>
      </c>
      <c r="G51" s="59">
        <f t="shared" si="29"/>
        <v>1.1947933186143112</v>
      </c>
      <c r="H51" s="59">
        <f t="shared" ref="H51:W51" si="30">H20/H$36*100</f>
        <v>1.175239202836633</v>
      </c>
      <c r="I51" s="59">
        <f t="shared" si="30"/>
        <v>1.0374650826091121</v>
      </c>
      <c r="J51" s="59">
        <f t="shared" si="30"/>
        <v>1.0319290250545807</v>
      </c>
      <c r="K51" s="59">
        <f t="shared" si="30"/>
        <v>1.3505392096720157</v>
      </c>
      <c r="L51" s="59">
        <f t="shared" si="30"/>
        <v>1.525203166285503</v>
      </c>
      <c r="M51" s="59">
        <f t="shared" si="30"/>
        <v>1.5906119898124516</v>
      </c>
      <c r="N51" s="59">
        <f t="shared" si="30"/>
        <v>1.7793086938040805</v>
      </c>
      <c r="O51" s="59">
        <f t="shared" si="30"/>
        <v>1.6317084932408046</v>
      </c>
      <c r="P51" s="59">
        <f t="shared" si="30"/>
        <v>0.4968232195118551</v>
      </c>
      <c r="Q51" s="59">
        <f t="shared" si="30"/>
        <v>1.3573256239573677</v>
      </c>
      <c r="R51" s="59">
        <f t="shared" si="30"/>
        <v>1.2231735609839887</v>
      </c>
      <c r="S51" s="59">
        <f t="shared" si="30"/>
        <v>1.1066691011478951</v>
      </c>
      <c r="T51" s="59">
        <f t="shared" si="30"/>
        <v>1.2123894277454508</v>
      </c>
      <c r="U51" s="59">
        <f t="shared" si="30"/>
        <v>1.1357626185277481</v>
      </c>
      <c r="V51" s="59">
        <f t="shared" si="30"/>
        <v>1.1995244545233441</v>
      </c>
      <c r="W51" s="59">
        <f t="shared" si="30"/>
        <v>1.2097387316165049</v>
      </c>
      <c r="X51" s="59">
        <f t="shared" si="9"/>
        <v>1.2568616289083956</v>
      </c>
      <c r="Y51" s="59">
        <f t="shared" si="9"/>
        <v>1.2691957461257315</v>
      </c>
      <c r="Z51" s="59">
        <f t="shared" si="9"/>
        <v>1.3253962429262349</v>
      </c>
      <c r="AA51" s="59">
        <f t="shared" si="9"/>
        <v>1.3328449442709434</v>
      </c>
      <c r="AB51" s="59">
        <f t="shared" si="6"/>
        <v>1.3934276963865475</v>
      </c>
      <c r="AC51" s="59">
        <f t="shared" si="6"/>
        <v>1.1925449356699389</v>
      </c>
      <c r="AD51" s="59">
        <f t="shared" si="6"/>
        <v>1.2703645477070482</v>
      </c>
      <c r="AE51" s="59">
        <f t="shared" si="10"/>
        <v>1.2441639291655311</v>
      </c>
    </row>
    <row r="52" spans="1:31">
      <c r="A52" s="58">
        <v>870322</v>
      </c>
      <c r="B52" s="59">
        <f t="shared" ref="B52:G52" si="31">B21/B$36*100</f>
        <v>3.0552590423057095</v>
      </c>
      <c r="C52" s="59">
        <f t="shared" si="31"/>
        <v>2.1707628295773005</v>
      </c>
      <c r="D52" s="59">
        <f t="shared" si="31"/>
        <v>2.1559384459370423</v>
      </c>
      <c r="E52" s="59">
        <f t="shared" si="31"/>
        <v>0.18777668921633967</v>
      </c>
      <c r="F52" s="59">
        <f t="shared" si="31"/>
        <v>3.5779047051719567E-2</v>
      </c>
      <c r="G52" s="59">
        <f t="shared" si="31"/>
        <v>5.8394806197386545E-2</v>
      </c>
      <c r="H52" s="59">
        <f t="shared" ref="H52:W52" si="32">H21/H$36*100</f>
        <v>0.21053556541197976</v>
      </c>
      <c r="I52" s="59">
        <f t="shared" si="32"/>
        <v>0.13206419554340038</v>
      </c>
      <c r="J52" s="59">
        <f t="shared" si="32"/>
        <v>5.312371919408311E-2</v>
      </c>
      <c r="K52" s="59">
        <f t="shared" si="32"/>
        <v>5.1846380385291279E-3</v>
      </c>
      <c r="L52" s="59">
        <f t="shared" si="32"/>
        <v>3.0932126414643463E-2</v>
      </c>
      <c r="M52" s="59">
        <f t="shared" si="32"/>
        <v>9.9532750431249761E-2</v>
      </c>
      <c r="N52" s="59">
        <f t="shared" si="32"/>
        <v>5.686569238758666E-2</v>
      </c>
      <c r="O52" s="59">
        <f t="shared" si="32"/>
        <v>7.2603006747477009E-2</v>
      </c>
      <c r="P52" s="59">
        <f t="shared" si="32"/>
        <v>0.13493600586514065</v>
      </c>
      <c r="Q52" s="59">
        <f t="shared" si="32"/>
        <v>0.25768712191176635</v>
      </c>
      <c r="R52" s="59">
        <f t="shared" si="32"/>
        <v>0.6373610944422865</v>
      </c>
      <c r="S52" s="59">
        <f t="shared" si="32"/>
        <v>1.0729322077332899</v>
      </c>
      <c r="T52" s="59">
        <f t="shared" si="32"/>
        <v>0.84779758973684494</v>
      </c>
      <c r="U52" s="59">
        <f t="shared" si="32"/>
        <v>0.78010867821777174</v>
      </c>
      <c r="V52" s="59">
        <f t="shared" si="32"/>
        <v>1.2750581610055045</v>
      </c>
      <c r="W52" s="59">
        <f t="shared" si="32"/>
        <v>1.0774693943737086</v>
      </c>
      <c r="X52" s="59">
        <f t="shared" si="9"/>
        <v>1.1633585875790005</v>
      </c>
      <c r="Y52" s="59">
        <f t="shared" si="9"/>
        <v>1.019747349820429</v>
      </c>
      <c r="Z52" s="59">
        <f t="shared" si="9"/>
        <v>1.363226368488172</v>
      </c>
      <c r="AA52" s="59">
        <f t="shared" si="9"/>
        <v>1.5856914347537097</v>
      </c>
      <c r="AB52" s="59">
        <f t="shared" si="6"/>
        <v>1.1462222354215383</v>
      </c>
      <c r="AC52" s="59">
        <f t="shared" si="6"/>
        <v>0.82361146382920336</v>
      </c>
      <c r="AD52" s="59">
        <f t="shared" si="6"/>
        <v>0.4061000193601419</v>
      </c>
      <c r="AE52" s="59">
        <f t="shared" si="10"/>
        <v>0.83817009823728206</v>
      </c>
    </row>
    <row r="53" spans="1:31">
      <c r="A53" s="58">
        <v>870333</v>
      </c>
      <c r="B53" s="59">
        <f t="shared" ref="B53:G53" si="33">B22/B$36*100</f>
        <v>2.4288470399334808E-2</v>
      </c>
      <c r="C53" s="59">
        <f t="shared" si="33"/>
        <v>1.7992054904822245E-2</v>
      </c>
      <c r="D53" s="59">
        <f t="shared" si="33"/>
        <v>1.9202056727168786E-2</v>
      </c>
      <c r="E53" s="59">
        <f t="shared" si="33"/>
        <v>2.7946768686859736E-2</v>
      </c>
      <c r="F53" s="59">
        <f t="shared" si="33"/>
        <v>3.9373777249485358E-3</v>
      </c>
      <c r="G53" s="59">
        <f t="shared" si="33"/>
        <v>1.6456054002176965E-2</v>
      </c>
      <c r="H53" s="59">
        <f t="shared" ref="H53:W53" si="34">H22/H$36*100</f>
        <v>1.1930508454526067E-2</v>
      </c>
      <c r="I53" s="59">
        <f t="shared" si="34"/>
        <v>1.2312257165493938E-2</v>
      </c>
      <c r="J53" s="59">
        <f t="shared" si="34"/>
        <v>4.2889862674854971E-3</v>
      </c>
      <c r="K53" s="59">
        <f t="shared" si="34"/>
        <v>1.0611823939383785E-2</v>
      </c>
      <c r="L53" s="59">
        <f t="shared" si="34"/>
        <v>1.1433576126050355E-2</v>
      </c>
      <c r="M53" s="59">
        <f t="shared" si="34"/>
        <v>2.7153342657589768E-2</v>
      </c>
      <c r="N53" s="59">
        <f t="shared" si="34"/>
        <v>7.903421827036218E-2</v>
      </c>
      <c r="O53" s="59">
        <f t="shared" si="34"/>
        <v>6.4400910149914642E-2</v>
      </c>
      <c r="P53" s="59">
        <f t="shared" si="34"/>
        <v>0.32475192897893468</v>
      </c>
      <c r="Q53" s="59">
        <f t="shared" si="34"/>
        <v>0.95202664023997452</v>
      </c>
      <c r="R53" s="59">
        <f t="shared" si="34"/>
        <v>1.2983990689405605</v>
      </c>
      <c r="S53" s="59">
        <f t="shared" si="34"/>
        <v>1.8175172245079227</v>
      </c>
      <c r="T53" s="59">
        <f t="shared" si="34"/>
        <v>1.935265880803116</v>
      </c>
      <c r="U53" s="59">
        <f t="shared" si="34"/>
        <v>1.3906572059542577</v>
      </c>
      <c r="V53" s="59">
        <f t="shared" si="34"/>
        <v>1.5863261445671819</v>
      </c>
      <c r="W53" s="59">
        <f t="shared" si="34"/>
        <v>1.185590980358022</v>
      </c>
      <c r="X53" s="59">
        <f t="shared" si="9"/>
        <v>1.041111349523677</v>
      </c>
      <c r="Y53" s="59">
        <f t="shared" si="9"/>
        <v>0.615674706573901</v>
      </c>
      <c r="Z53" s="59">
        <f t="shared" si="9"/>
        <v>0.37538010719315079</v>
      </c>
      <c r="AA53" s="59">
        <f t="shared" si="9"/>
        <v>0.21053993291379186</v>
      </c>
      <c r="AB53" s="59">
        <f t="shared" si="6"/>
        <v>2.6741805026343848E-2</v>
      </c>
      <c r="AC53" s="59">
        <f t="shared" si="6"/>
        <v>0.13830098709918273</v>
      </c>
      <c r="AD53" s="59">
        <f t="shared" si="6"/>
        <v>0.2646262408212473</v>
      </c>
      <c r="AE53" s="59">
        <f t="shared" si="10"/>
        <v>0.7643295247635159</v>
      </c>
    </row>
    <row r="54" spans="1:31">
      <c r="A54" s="58">
        <v>870830</v>
      </c>
      <c r="B54" s="59">
        <f t="shared" ref="B54:G54" si="35">B23/B$36*100</f>
        <v>0</v>
      </c>
      <c r="C54" s="59">
        <f t="shared" si="35"/>
        <v>0</v>
      </c>
      <c r="D54" s="59">
        <f t="shared" si="35"/>
        <v>0</v>
      </c>
      <c r="E54" s="59">
        <f t="shared" si="35"/>
        <v>0</v>
      </c>
      <c r="F54" s="59">
        <f t="shared" si="35"/>
        <v>0</v>
      </c>
      <c r="G54" s="59">
        <f t="shared" si="35"/>
        <v>0</v>
      </c>
      <c r="H54" s="59">
        <f t="shared" ref="H54:W54" si="36">H23/H$36*100</f>
        <v>0</v>
      </c>
      <c r="I54" s="59">
        <f t="shared" si="36"/>
        <v>0</v>
      </c>
      <c r="J54" s="59">
        <f t="shared" si="36"/>
        <v>0</v>
      </c>
      <c r="K54" s="59">
        <f t="shared" si="36"/>
        <v>0</v>
      </c>
      <c r="L54" s="59">
        <f t="shared" si="36"/>
        <v>0</v>
      </c>
      <c r="M54" s="59">
        <f t="shared" si="36"/>
        <v>0</v>
      </c>
      <c r="N54" s="59">
        <f t="shared" si="36"/>
        <v>2.3993030480564164</v>
      </c>
      <c r="O54" s="59">
        <f t="shared" si="36"/>
        <v>1.7071082762649223</v>
      </c>
      <c r="P54" s="59">
        <f t="shared" si="36"/>
        <v>1.4445746155149695</v>
      </c>
      <c r="Q54" s="59">
        <f t="shared" si="36"/>
        <v>1.5854164888978395</v>
      </c>
      <c r="R54" s="59">
        <f t="shared" si="36"/>
        <v>1.3073587610523889</v>
      </c>
      <c r="S54" s="59">
        <f t="shared" si="36"/>
        <v>1.1424379810564032</v>
      </c>
      <c r="T54" s="59">
        <f t="shared" si="36"/>
        <v>1.1063251224459214</v>
      </c>
      <c r="U54" s="59">
        <f t="shared" si="36"/>
        <v>0.96481263529862582</v>
      </c>
      <c r="V54" s="59">
        <f t="shared" si="36"/>
        <v>0.9273777155083256</v>
      </c>
      <c r="W54" s="59">
        <f t="shared" si="36"/>
        <v>0.94765402881132887</v>
      </c>
      <c r="X54" s="59">
        <f t="shared" si="9"/>
        <v>1.0107750481191056</v>
      </c>
      <c r="Y54" s="59">
        <f t="shared" si="9"/>
        <v>1.0892974141533722</v>
      </c>
      <c r="Z54" s="59">
        <f t="shared" si="9"/>
        <v>1.2913731978465433</v>
      </c>
      <c r="AA54" s="59">
        <f t="shared" si="9"/>
        <v>1.2027496744340889</v>
      </c>
      <c r="AB54" s="59">
        <f t="shared" si="6"/>
        <v>1.1818871058610287</v>
      </c>
      <c r="AC54" s="59">
        <f t="shared" si="6"/>
        <v>1.1055849266534581</v>
      </c>
      <c r="AD54" s="59">
        <f t="shared" si="6"/>
        <v>1.2670906775346051</v>
      </c>
      <c r="AE54" s="59">
        <f t="shared" si="10"/>
        <v>1.0806204472180028</v>
      </c>
    </row>
    <row r="55" spans="1:31">
      <c r="A55" s="58">
        <v>841430</v>
      </c>
      <c r="B55" s="59">
        <f t="shared" ref="B55:G55" si="37">B24/B$36*100</f>
        <v>4.2180536405387121</v>
      </c>
      <c r="C55" s="59">
        <f t="shared" si="37"/>
        <v>3.5102296550912486</v>
      </c>
      <c r="D55" s="59">
        <f t="shared" si="37"/>
        <v>3.6497373405116336</v>
      </c>
      <c r="E55" s="59">
        <f t="shared" si="37"/>
        <v>3.9803517117242513</v>
      </c>
      <c r="F55" s="59">
        <f t="shared" si="37"/>
        <v>6.8624765698265646</v>
      </c>
      <c r="G55" s="59">
        <f t="shared" si="37"/>
        <v>5.4775678061834743</v>
      </c>
      <c r="H55" s="59">
        <f t="shared" ref="H55:W55" si="38">H24/H$36*100</f>
        <v>5.6182140658211717</v>
      </c>
      <c r="I55" s="59">
        <f t="shared" si="38"/>
        <v>4.3237935259296112</v>
      </c>
      <c r="J55" s="59">
        <f t="shared" si="38"/>
        <v>3.5295642882761253</v>
      </c>
      <c r="K55" s="59">
        <f t="shared" si="38"/>
        <v>4.3221858127537249</v>
      </c>
      <c r="L55" s="59">
        <f t="shared" si="38"/>
        <v>4.1139338950442177</v>
      </c>
      <c r="M55" s="59">
        <f t="shared" si="38"/>
        <v>2.8633277910928689</v>
      </c>
      <c r="N55" s="59">
        <f t="shared" si="38"/>
        <v>2.5218637638594168</v>
      </c>
      <c r="O55" s="59">
        <f t="shared" si="38"/>
        <v>2.1016381378764368</v>
      </c>
      <c r="P55" s="59">
        <f t="shared" si="38"/>
        <v>0.15111295120817242</v>
      </c>
      <c r="Q55" s="59">
        <f t="shared" si="38"/>
        <v>1.4550731133799348</v>
      </c>
      <c r="R55" s="59">
        <f t="shared" si="38"/>
        <v>1.2239908563524873</v>
      </c>
      <c r="S55" s="59">
        <f t="shared" si="38"/>
        <v>0.96136127950509886</v>
      </c>
      <c r="T55" s="59">
        <f t="shared" si="38"/>
        <v>1.1413929298904395</v>
      </c>
      <c r="U55" s="59">
        <f t="shared" si="38"/>
        <v>0.98299524319899101</v>
      </c>
      <c r="V55" s="59">
        <f t="shared" si="38"/>
        <v>0.99233881188383122</v>
      </c>
      <c r="W55" s="59">
        <f t="shared" si="38"/>
        <v>0.90876488209784179</v>
      </c>
      <c r="X55" s="59">
        <f t="shared" si="9"/>
        <v>0.97212682903126402</v>
      </c>
      <c r="Y55" s="59">
        <f t="shared" si="9"/>
        <v>0.95791965375820343</v>
      </c>
      <c r="Z55" s="59">
        <f t="shared" si="9"/>
        <v>0.94298914128300315</v>
      </c>
      <c r="AA55" s="59">
        <f t="shared" si="9"/>
        <v>0.94141251910093182</v>
      </c>
      <c r="AB55" s="59">
        <f t="shared" si="6"/>
        <v>1.0704217476399323</v>
      </c>
      <c r="AC55" s="59">
        <f t="shared" si="6"/>
        <v>1.0223902223167678</v>
      </c>
      <c r="AD55" s="59">
        <f t="shared" si="6"/>
        <v>0.97347406816949611</v>
      </c>
      <c r="AE55" s="59">
        <f t="shared" si="10"/>
        <v>1.3523088305493343</v>
      </c>
    </row>
    <row r="56" spans="1:31">
      <c r="A56" s="58">
        <v>848310</v>
      </c>
      <c r="B56" s="59">
        <f t="shared" ref="B56:G56" si="39">B25/B$36*100</f>
        <v>0.49236110555950141</v>
      </c>
      <c r="C56" s="59">
        <f t="shared" si="39"/>
        <v>0.50716723286636978</v>
      </c>
      <c r="D56" s="59">
        <f t="shared" si="39"/>
        <v>0.588780593379022</v>
      </c>
      <c r="E56" s="59">
        <f t="shared" si="39"/>
        <v>0.56904277768178391</v>
      </c>
      <c r="F56" s="59">
        <f t="shared" si="39"/>
        <v>0.89235671602678257</v>
      </c>
      <c r="G56" s="59">
        <f t="shared" si="39"/>
        <v>0.91480994329840559</v>
      </c>
      <c r="H56" s="59">
        <f t="shared" ref="H56:W56" si="40">H25/H$36*100</f>
        <v>1.1539823787723749</v>
      </c>
      <c r="I56" s="59">
        <f t="shared" si="40"/>
        <v>0.99316406883785657</v>
      </c>
      <c r="J56" s="59">
        <f t="shared" si="40"/>
        <v>1.0403059279460445</v>
      </c>
      <c r="K56" s="59">
        <f t="shared" si="40"/>
        <v>1.4111561104183499</v>
      </c>
      <c r="L56" s="59">
        <f t="shared" si="40"/>
        <v>1.744085468513878</v>
      </c>
      <c r="M56" s="59">
        <f t="shared" si="40"/>
        <v>1.6466946158015991</v>
      </c>
      <c r="N56" s="59">
        <f t="shared" si="40"/>
        <v>2.1988724958736494</v>
      </c>
      <c r="O56" s="59">
        <f t="shared" si="40"/>
        <v>2.0867232838800325</v>
      </c>
      <c r="P56" s="59">
        <f t="shared" si="40"/>
        <v>0.30587472117166292</v>
      </c>
      <c r="Q56" s="59">
        <f t="shared" si="40"/>
        <v>1.5567859854241142</v>
      </c>
      <c r="R56" s="59">
        <f t="shared" si="40"/>
        <v>1.4175998502664047</v>
      </c>
      <c r="S56" s="59">
        <f t="shared" si="40"/>
        <v>1.1954060332913286</v>
      </c>
      <c r="T56" s="59">
        <f t="shared" si="40"/>
        <v>0.99236009639492728</v>
      </c>
      <c r="U56" s="59">
        <f t="shared" si="40"/>
        <v>0.91857134817997577</v>
      </c>
      <c r="V56" s="59">
        <f t="shared" si="40"/>
        <v>0.97571291866240806</v>
      </c>
      <c r="W56" s="59">
        <f t="shared" si="40"/>
        <v>0.88739307538275025</v>
      </c>
      <c r="X56" s="59">
        <f t="shared" si="9"/>
        <v>0.95486612726495412</v>
      </c>
      <c r="Y56" s="59">
        <f t="shared" si="9"/>
        <v>1.0303397700419947</v>
      </c>
      <c r="Z56" s="59">
        <f t="shared" si="9"/>
        <v>1.1087599493426135</v>
      </c>
      <c r="AA56" s="59">
        <f t="shared" si="9"/>
        <v>0.94604980594466936</v>
      </c>
      <c r="AB56" s="59">
        <f t="shared" si="6"/>
        <v>1.0665896676563731</v>
      </c>
      <c r="AC56" s="59">
        <f t="shared" si="6"/>
        <v>0.99219793783807964</v>
      </c>
      <c r="AD56" s="59">
        <f t="shared" si="6"/>
        <v>1.0599810259048141</v>
      </c>
      <c r="AE56" s="59">
        <f t="shared" si="10"/>
        <v>1.1081927669262428</v>
      </c>
    </row>
    <row r="57" spans="1:31">
      <c r="A57" s="58">
        <v>840999</v>
      </c>
      <c r="B57" s="59">
        <f t="shared" ref="B57:G57" si="41">B26/B$36*100</f>
        <v>4.3956929407489564</v>
      </c>
      <c r="C57" s="59">
        <f t="shared" si="41"/>
        <v>5.4591695254348442</v>
      </c>
      <c r="D57" s="59">
        <f t="shared" si="41"/>
        <v>4.390022919564422</v>
      </c>
      <c r="E57" s="59">
        <f t="shared" si="41"/>
        <v>2.8760903511272962</v>
      </c>
      <c r="F57" s="59">
        <f t="shared" si="41"/>
        <v>2.7050916604280997</v>
      </c>
      <c r="G57" s="59">
        <f t="shared" si="41"/>
        <v>2.5476672495044426</v>
      </c>
      <c r="H57" s="59">
        <f t="shared" ref="H57:W57" si="42">H26/H$36*100</f>
        <v>2.2624970566686353</v>
      </c>
      <c r="I57" s="59">
        <f t="shared" si="42"/>
        <v>1.6644133746304148</v>
      </c>
      <c r="J57" s="59">
        <f t="shared" si="42"/>
        <v>1.0074302193260283</v>
      </c>
      <c r="K57" s="59">
        <f t="shared" si="42"/>
        <v>1.1984078291929705</v>
      </c>
      <c r="L57" s="59">
        <f t="shared" si="42"/>
        <v>1.3437710644082224</v>
      </c>
      <c r="M57" s="59">
        <f t="shared" si="42"/>
        <v>0.95514002371065476</v>
      </c>
      <c r="N57" s="59">
        <f t="shared" si="42"/>
        <v>1.4178809667399135</v>
      </c>
      <c r="O57" s="59">
        <f t="shared" si="42"/>
        <v>1.9993294661999368</v>
      </c>
      <c r="P57" s="59">
        <f t="shared" si="42"/>
        <v>0.3651171193416613</v>
      </c>
      <c r="Q57" s="59">
        <f t="shared" si="42"/>
        <v>1.1494797706437399</v>
      </c>
      <c r="R57" s="59">
        <f t="shared" si="42"/>
        <v>1.0881189473210431</v>
      </c>
      <c r="S57" s="59">
        <f t="shared" si="42"/>
        <v>0.78986424333038674</v>
      </c>
      <c r="T57" s="59">
        <f t="shared" si="42"/>
        <v>0.70162561477038343</v>
      </c>
      <c r="U57" s="59">
        <f t="shared" si="42"/>
        <v>0.71063234466635272</v>
      </c>
      <c r="V57" s="59">
        <f t="shared" si="42"/>
        <v>0.7229667323044231</v>
      </c>
      <c r="W57" s="59">
        <f t="shared" si="42"/>
        <v>0.68539379482560148</v>
      </c>
      <c r="X57" s="59">
        <f t="shared" si="9"/>
        <v>0.91736733017821948</v>
      </c>
      <c r="Y57" s="59">
        <f t="shared" si="9"/>
        <v>0.97116480507506275</v>
      </c>
      <c r="Z57" s="59">
        <f t="shared" si="9"/>
        <v>0.9943446778350129</v>
      </c>
      <c r="AA57" s="59">
        <f t="shared" si="9"/>
        <v>1.1928618022970012</v>
      </c>
      <c r="AB57" s="59">
        <f t="shared" si="6"/>
        <v>1.2059599364488478</v>
      </c>
      <c r="AC57" s="59">
        <f t="shared" si="6"/>
        <v>1.0689914020618949</v>
      </c>
      <c r="AD57" s="59">
        <f t="shared" si="6"/>
        <v>1.416597623947125</v>
      </c>
      <c r="AE57" s="59">
        <f t="shared" si="10"/>
        <v>1.0553292179625562</v>
      </c>
    </row>
    <row r="58" spans="1:31">
      <c r="A58" s="58">
        <v>841459</v>
      </c>
      <c r="B58" s="59">
        <f t="shared" ref="B58:G58" si="43">B27/B$36*100</f>
        <v>1.7058097575749565</v>
      </c>
      <c r="C58" s="59">
        <f t="shared" si="43"/>
        <v>1.3391879111462064</v>
      </c>
      <c r="D58" s="59">
        <f t="shared" si="43"/>
        <v>1.3937642624439397</v>
      </c>
      <c r="E58" s="59">
        <f t="shared" si="43"/>
        <v>0.95722345121222829</v>
      </c>
      <c r="F58" s="59">
        <f t="shared" si="43"/>
        <v>0.59568682439633103</v>
      </c>
      <c r="G58" s="59">
        <f t="shared" si="43"/>
        <v>0.67379565787736473</v>
      </c>
      <c r="H58" s="59">
        <f t="shared" ref="H58:W58" si="44">H27/H$36*100</f>
        <v>0.80184463525201699</v>
      </c>
      <c r="I58" s="59">
        <f t="shared" si="44"/>
        <v>0.67831125806292569</v>
      </c>
      <c r="J58" s="59">
        <f t="shared" si="44"/>
        <v>0.63219056026432907</v>
      </c>
      <c r="K58" s="59">
        <f t="shared" si="44"/>
        <v>1.105860056192745</v>
      </c>
      <c r="L58" s="59">
        <f t="shared" si="44"/>
        <v>1.1289804200418239</v>
      </c>
      <c r="M58" s="59">
        <f t="shared" si="44"/>
        <v>0.9355780182775485</v>
      </c>
      <c r="N58" s="59">
        <f t="shared" si="44"/>
        <v>2.079559383310404</v>
      </c>
      <c r="O58" s="59">
        <f t="shared" si="44"/>
        <v>1.8909847859830502</v>
      </c>
      <c r="P58" s="59">
        <f t="shared" si="44"/>
        <v>0.42545863213876833</v>
      </c>
      <c r="Q58" s="59">
        <f t="shared" si="44"/>
        <v>1.2939308501257873</v>
      </c>
      <c r="R58" s="59">
        <f t="shared" si="44"/>
        <v>1.1100290096170198</v>
      </c>
      <c r="S58" s="59">
        <f t="shared" si="44"/>
        <v>0.60845158704436997</v>
      </c>
      <c r="T58" s="59">
        <f t="shared" si="44"/>
        <v>1.0523360132154587</v>
      </c>
      <c r="U58" s="59">
        <f t="shared" si="44"/>
        <v>0.9237017699728699</v>
      </c>
      <c r="V58" s="59">
        <f t="shared" si="44"/>
        <v>0.94682010169028652</v>
      </c>
      <c r="W58" s="59">
        <f t="shared" si="44"/>
        <v>0.89833138782636435</v>
      </c>
      <c r="X58" s="59">
        <f t="shared" si="9"/>
        <v>0.90845064354533722</v>
      </c>
      <c r="Y58" s="59">
        <f t="shared" si="9"/>
        <v>0.95878518456981765</v>
      </c>
      <c r="Z58" s="59">
        <f t="shared" si="9"/>
        <v>1.049059633276834</v>
      </c>
      <c r="AA58" s="59">
        <f t="shared" si="9"/>
        <v>1.0751416306191135</v>
      </c>
      <c r="AB58" s="59">
        <f t="shared" si="6"/>
        <v>1.1613836122077317</v>
      </c>
      <c r="AC58" s="59">
        <f t="shared" si="6"/>
        <v>1.0465665091431142</v>
      </c>
      <c r="AD58" s="59">
        <f t="shared" si="6"/>
        <v>1.0174596591290168</v>
      </c>
      <c r="AE58" s="59">
        <f t="shared" ref="AE58:AE67" si="45">AE27/AE$36*100</f>
        <v>1.0196439975337228</v>
      </c>
    </row>
    <row r="59" spans="1:31">
      <c r="A59" s="58">
        <v>842139</v>
      </c>
      <c r="B59" s="59">
        <f t="shared" ref="B59:G59" si="46">B28/B$36*100</f>
        <v>1.4100077574476959</v>
      </c>
      <c r="C59" s="59">
        <f t="shared" si="46"/>
        <v>1.2235105943832065</v>
      </c>
      <c r="D59" s="59">
        <f t="shared" si="46"/>
        <v>1.0157204559895496</v>
      </c>
      <c r="E59" s="59">
        <f t="shared" si="46"/>
        <v>0.46655127023812654</v>
      </c>
      <c r="F59" s="59">
        <f t="shared" si="46"/>
        <v>1.2140429754872819</v>
      </c>
      <c r="G59" s="59">
        <f t="shared" si="46"/>
        <v>1.289328666611268</v>
      </c>
      <c r="H59" s="59">
        <f t="shared" ref="H59:W59" si="47">H28/H$36*100</f>
        <v>2.7913373266289661</v>
      </c>
      <c r="I59" s="59">
        <f t="shared" si="47"/>
        <v>2.6207508500571164</v>
      </c>
      <c r="J59" s="59">
        <f t="shared" si="47"/>
        <v>1.5820166514211642</v>
      </c>
      <c r="K59" s="59">
        <f t="shared" si="47"/>
        <v>2.0217825856167653</v>
      </c>
      <c r="L59" s="59">
        <f t="shared" si="47"/>
        <v>2.2811020509647406</v>
      </c>
      <c r="M59" s="59">
        <f t="shared" si="47"/>
        <v>2.0503182452255038</v>
      </c>
      <c r="N59" s="59">
        <f t="shared" si="47"/>
        <v>1.7747428498327864</v>
      </c>
      <c r="O59" s="59">
        <f t="shared" si="47"/>
        <v>1.5759962299115446</v>
      </c>
      <c r="P59" s="59">
        <f t="shared" si="47"/>
        <v>0.12984995222934498</v>
      </c>
      <c r="Q59" s="59">
        <f t="shared" si="47"/>
        <v>1.3433779143180482</v>
      </c>
      <c r="R59" s="59">
        <f t="shared" si="47"/>
        <v>1.0872109764114344</v>
      </c>
      <c r="S59" s="59">
        <f t="shared" si="47"/>
        <v>0.89567259264126098</v>
      </c>
      <c r="T59" s="59">
        <f t="shared" si="47"/>
        <v>1.0140984883472675</v>
      </c>
      <c r="U59" s="59">
        <f t="shared" si="47"/>
        <v>0.93491364142340461</v>
      </c>
      <c r="V59" s="59">
        <f t="shared" si="47"/>
        <v>0.89155387182605927</v>
      </c>
      <c r="W59" s="59">
        <f t="shared" si="47"/>
        <v>0.84642440459860646</v>
      </c>
      <c r="X59" s="59">
        <f t="shared" si="9"/>
        <v>0.89520444106786878</v>
      </c>
      <c r="Y59" s="59">
        <f t="shared" si="9"/>
        <v>1.1007554923936906</v>
      </c>
      <c r="Z59" s="59">
        <f t="shared" si="9"/>
        <v>1.7905769847034556</v>
      </c>
      <c r="AA59" s="59">
        <f t="shared" si="9"/>
        <v>1.4251318304842007</v>
      </c>
      <c r="AB59" s="59">
        <f t="shared" si="6"/>
        <v>1.4080431796172332</v>
      </c>
      <c r="AC59" s="59">
        <f t="shared" si="6"/>
        <v>0.99260138747277393</v>
      </c>
      <c r="AD59" s="59">
        <f t="shared" si="6"/>
        <v>1.2178120447711231</v>
      </c>
      <c r="AE59" s="59">
        <f t="shared" si="45"/>
        <v>1.1938674575199242</v>
      </c>
    </row>
    <row r="60" spans="1:31">
      <c r="A60" s="58">
        <v>940190</v>
      </c>
      <c r="B60" s="59">
        <f t="shared" ref="B60:G60" si="48">B29/B$36*100</f>
        <v>0.23049200262247327</v>
      </c>
      <c r="C60" s="59">
        <f t="shared" si="48"/>
        <v>0.20676433970587743</v>
      </c>
      <c r="D60" s="59">
        <f t="shared" si="48"/>
        <v>0.22452356720232503</v>
      </c>
      <c r="E60" s="59">
        <f t="shared" si="48"/>
        <v>0.2174802851985608</v>
      </c>
      <c r="F60" s="59">
        <f t="shared" si="48"/>
        <v>0.3012983774964737</v>
      </c>
      <c r="G60" s="59">
        <f t="shared" si="48"/>
        <v>0.95309340836092549</v>
      </c>
      <c r="H60" s="59">
        <f t="shared" ref="H60:W60" si="49">H29/H$36*100</f>
        <v>0.95584580105787709</v>
      </c>
      <c r="I60" s="59">
        <f t="shared" si="49"/>
        <v>0.68441753577052744</v>
      </c>
      <c r="J60" s="59">
        <f t="shared" si="49"/>
        <v>0.89685980784099084</v>
      </c>
      <c r="K60" s="59">
        <f t="shared" si="49"/>
        <v>1.2341635362677994</v>
      </c>
      <c r="L60" s="59">
        <f t="shared" si="49"/>
        <v>1.2418336073791343</v>
      </c>
      <c r="M60" s="59">
        <f t="shared" si="49"/>
        <v>1.1636205890288571</v>
      </c>
      <c r="N60" s="59">
        <f t="shared" si="49"/>
        <v>1.37528068717009</v>
      </c>
      <c r="O60" s="59">
        <f t="shared" si="49"/>
        <v>1.1403747247077081</v>
      </c>
      <c r="P60" s="59">
        <f t="shared" si="49"/>
        <v>0.5462602624532592</v>
      </c>
      <c r="Q60" s="59">
        <f t="shared" si="49"/>
        <v>1.2379473544486148</v>
      </c>
      <c r="R60" s="59">
        <f t="shared" si="49"/>
        <v>1.1345208155750508</v>
      </c>
      <c r="S60" s="59">
        <f t="shared" si="49"/>
        <v>1.0695105710154171</v>
      </c>
      <c r="T60" s="59">
        <f t="shared" si="49"/>
        <v>1.0508177297400509</v>
      </c>
      <c r="U60" s="59">
        <f t="shared" si="49"/>
        <v>0.86150854639651875</v>
      </c>
      <c r="V60" s="59">
        <f t="shared" si="49"/>
        <v>0.80838952382413565</v>
      </c>
      <c r="W60" s="59">
        <f t="shared" si="49"/>
        <v>0.84423732696345899</v>
      </c>
      <c r="X60" s="59">
        <f t="shared" si="9"/>
        <v>0.84883540854219874</v>
      </c>
      <c r="Y60" s="59">
        <f t="shared" si="9"/>
        <v>0.76155449559012101</v>
      </c>
      <c r="Z60" s="59">
        <f t="shared" si="9"/>
        <v>0.61377649994997885</v>
      </c>
      <c r="AA60" s="59">
        <f t="shared" si="9"/>
        <v>0.52102740928105096</v>
      </c>
      <c r="AB60" s="59">
        <f t="shared" si="6"/>
        <v>0.49661132596302349</v>
      </c>
      <c r="AC60" s="59">
        <f t="shared" si="6"/>
        <v>0</v>
      </c>
      <c r="AD60" s="59">
        <f t="shared" si="6"/>
        <v>0</v>
      </c>
      <c r="AE60" s="59">
        <f t="shared" si="45"/>
        <v>0.75927242744118195</v>
      </c>
    </row>
    <row r="61" spans="1:31">
      <c r="A61" s="58">
        <v>870880</v>
      </c>
      <c r="B61" s="59">
        <f t="shared" ref="B61:G61" si="50">B30/B$36*100</f>
        <v>0.16165527481113939</v>
      </c>
      <c r="C61" s="59">
        <f t="shared" si="50"/>
        <v>0.23874002347615891</v>
      </c>
      <c r="D61" s="59">
        <f t="shared" si="50"/>
        <v>0.23090091958395459</v>
      </c>
      <c r="E61" s="59">
        <f t="shared" si="50"/>
        <v>0.18146248416145683</v>
      </c>
      <c r="F61" s="59">
        <f t="shared" si="50"/>
        <v>0.28740571993314434</v>
      </c>
      <c r="G61" s="59">
        <f t="shared" si="50"/>
        <v>0.37702950294607146</v>
      </c>
      <c r="H61" s="59">
        <f t="shared" ref="H61:W61" si="51">H30/H$36*100</f>
        <v>0.40804075541202511</v>
      </c>
      <c r="I61" s="59">
        <f t="shared" si="51"/>
        <v>0.33341431296173835</v>
      </c>
      <c r="J61" s="59">
        <f t="shared" si="51"/>
        <v>0.2998562060261063</v>
      </c>
      <c r="K61" s="59">
        <f t="shared" si="51"/>
        <v>0.32444862931881208</v>
      </c>
      <c r="L61" s="59">
        <f t="shared" si="51"/>
        <v>0.25057239189215175</v>
      </c>
      <c r="M61" s="59">
        <f t="shared" si="51"/>
        <v>0.1980484399370171</v>
      </c>
      <c r="N61" s="59">
        <f t="shared" si="51"/>
        <v>0.57086975432796172</v>
      </c>
      <c r="O61" s="59">
        <f t="shared" si="51"/>
        <v>0.57969257169258681</v>
      </c>
      <c r="P61" s="59">
        <f t="shared" si="51"/>
        <v>0.69937653295018132</v>
      </c>
      <c r="Q61" s="59">
        <f t="shared" si="51"/>
        <v>0.83018562546657471</v>
      </c>
      <c r="R61" s="59">
        <f t="shared" si="51"/>
        <v>0.76666009165381199</v>
      </c>
      <c r="S61" s="59">
        <f t="shared" si="51"/>
        <v>0.76077038581196221</v>
      </c>
      <c r="T61" s="59">
        <f t="shared" si="51"/>
        <v>0.74865825693466359</v>
      </c>
      <c r="U61" s="59">
        <f t="shared" si="51"/>
        <v>0.74286918243440114</v>
      </c>
      <c r="V61" s="59">
        <f t="shared" si="51"/>
        <v>0.79546387374227479</v>
      </c>
      <c r="W61" s="59">
        <f t="shared" si="51"/>
        <v>0.79456395765001819</v>
      </c>
      <c r="X61" s="59">
        <f t="shared" si="9"/>
        <v>0.82861928853014633</v>
      </c>
      <c r="Y61" s="59">
        <f t="shared" si="9"/>
        <v>0.87023159556483853</v>
      </c>
      <c r="Z61" s="59">
        <f t="shared" si="9"/>
        <v>0.85184322573073445</v>
      </c>
      <c r="AA61" s="59">
        <f t="shared" si="9"/>
        <v>1.0249262486231778</v>
      </c>
      <c r="AB61" s="59">
        <f t="shared" si="6"/>
        <v>1.040304884381845</v>
      </c>
      <c r="AC61" s="59">
        <f t="shared" si="6"/>
        <v>0.95187573929600644</v>
      </c>
      <c r="AD61" s="59">
        <f t="shared" si="6"/>
        <v>0.94826594765993533</v>
      </c>
      <c r="AE61" s="59">
        <f t="shared" si="45"/>
        <v>0.78144207647534192</v>
      </c>
    </row>
    <row r="62" spans="1:31">
      <c r="A62" s="58">
        <v>841330</v>
      </c>
      <c r="B62" s="59">
        <f t="shared" ref="B62:G62" si="52">B31/B$36*100</f>
        <v>0.23558645827876273</v>
      </c>
      <c r="C62" s="59">
        <f t="shared" si="52"/>
        <v>0.33264615971871231</v>
      </c>
      <c r="D62" s="59">
        <f t="shared" si="52"/>
        <v>0.51158488206285846</v>
      </c>
      <c r="E62" s="59">
        <f t="shared" si="52"/>
        <v>0.8265430915891343</v>
      </c>
      <c r="F62" s="59">
        <f t="shared" si="52"/>
        <v>0.80322166246325033</v>
      </c>
      <c r="G62" s="59">
        <f t="shared" si="52"/>
        <v>0.83457272130966276</v>
      </c>
      <c r="H62" s="59">
        <f t="shared" ref="H62:W62" si="53">H31/H$36*100</f>
        <v>0.78315911536388205</v>
      </c>
      <c r="I62" s="59">
        <f t="shared" si="53"/>
        <v>0.63359230915069542</v>
      </c>
      <c r="J62" s="59">
        <f t="shared" si="53"/>
        <v>0.70500838668380006</v>
      </c>
      <c r="K62" s="59">
        <f t="shared" si="53"/>
        <v>0.96538704485922611</v>
      </c>
      <c r="L62" s="59">
        <f t="shared" si="53"/>
        <v>1.0961288805360621</v>
      </c>
      <c r="M62" s="59">
        <f t="shared" si="53"/>
        <v>0.73778779958623586</v>
      </c>
      <c r="N62" s="59">
        <f t="shared" si="53"/>
        <v>0.97182471042967844</v>
      </c>
      <c r="O62" s="59">
        <f t="shared" si="53"/>
        <v>1.1252092013557595</v>
      </c>
      <c r="P62" s="59">
        <f t="shared" si="53"/>
        <v>0.35278085967178024</v>
      </c>
      <c r="Q62" s="59">
        <f t="shared" si="53"/>
        <v>0.76546985321572647</v>
      </c>
      <c r="R62" s="59">
        <f t="shared" si="53"/>
        <v>0.78246801787225406</v>
      </c>
      <c r="S62" s="59">
        <f t="shared" si="53"/>
        <v>0.67740010882298862</v>
      </c>
      <c r="T62" s="59">
        <f t="shared" si="53"/>
        <v>0.64575217012821307</v>
      </c>
      <c r="U62" s="59">
        <f t="shared" si="53"/>
        <v>0.67805332649420125</v>
      </c>
      <c r="V62" s="59">
        <f t="shared" si="53"/>
        <v>0.72232973306068216</v>
      </c>
      <c r="W62" s="59">
        <f t="shared" si="53"/>
        <v>0.71989427264998929</v>
      </c>
      <c r="X62" s="59">
        <f t="shared" si="9"/>
        <v>0.82814613176481422</v>
      </c>
      <c r="Y62" s="59">
        <f t="shared" si="9"/>
        <v>0.89382604021915124</v>
      </c>
      <c r="Z62" s="59">
        <f t="shared" si="9"/>
        <v>0.91348335198855846</v>
      </c>
      <c r="AA62" s="59">
        <f t="shared" si="9"/>
        <v>0.95211106909574172</v>
      </c>
      <c r="AB62" s="59">
        <f t="shared" si="6"/>
        <v>0.88181385537383361</v>
      </c>
      <c r="AC62" s="59">
        <f t="shared" si="6"/>
        <v>0.68030140512400039</v>
      </c>
      <c r="AD62" s="59">
        <f t="shared" si="6"/>
        <v>0.69781183603328145</v>
      </c>
      <c r="AE62" s="59">
        <f t="shared" si="45"/>
        <v>0.77654648667746529</v>
      </c>
    </row>
    <row r="63" spans="1:31">
      <c r="A63" s="58">
        <v>870850</v>
      </c>
      <c r="B63" s="59">
        <f t="shared" ref="B63:G63" si="54">B32/B$36*100</f>
        <v>0.25048296292422895</v>
      </c>
      <c r="C63" s="59">
        <f t="shared" si="54"/>
        <v>0.20801903872361788</v>
      </c>
      <c r="D63" s="59">
        <f t="shared" si="54"/>
        <v>0.29070824196881101</v>
      </c>
      <c r="E63" s="59">
        <f t="shared" si="54"/>
        <v>0.21779696659078931</v>
      </c>
      <c r="F63" s="59">
        <f t="shared" si="54"/>
        <v>0.40649195030501695</v>
      </c>
      <c r="G63" s="59">
        <f t="shared" si="54"/>
        <v>0.28422472463869503</v>
      </c>
      <c r="H63" s="59">
        <f t="shared" ref="H63:W63" si="55">H32/H$36*100</f>
        <v>0.34830344176282418</v>
      </c>
      <c r="I63" s="59">
        <f t="shared" si="55"/>
        <v>0.27421804341990091</v>
      </c>
      <c r="J63" s="59">
        <f t="shared" si="55"/>
        <v>0.45731069505084848</v>
      </c>
      <c r="K63" s="59">
        <f t="shared" si="55"/>
        <v>0.6090011519703834</v>
      </c>
      <c r="L63" s="59">
        <f t="shared" si="55"/>
        <v>0.26384457743273348</v>
      </c>
      <c r="M63" s="59">
        <f t="shared" si="55"/>
        <v>0.12093259960952094</v>
      </c>
      <c r="N63" s="59">
        <f t="shared" si="55"/>
        <v>0.67724619782199547</v>
      </c>
      <c r="O63" s="59">
        <f t="shared" si="55"/>
        <v>0.66956918861620662</v>
      </c>
      <c r="P63" s="59">
        <f t="shared" si="55"/>
        <v>0.54285663108599569</v>
      </c>
      <c r="Q63" s="59">
        <f t="shared" si="55"/>
        <v>0.5994541532452331</v>
      </c>
      <c r="R63" s="59">
        <f t="shared" si="55"/>
        <v>0.62720126595187919</v>
      </c>
      <c r="S63" s="59">
        <f t="shared" si="55"/>
        <v>0.68924023053195849</v>
      </c>
      <c r="T63" s="59">
        <f t="shared" si="55"/>
        <v>0.61070036395657035</v>
      </c>
      <c r="U63" s="59">
        <f t="shared" si="55"/>
        <v>0.71685021418863004</v>
      </c>
      <c r="V63" s="59">
        <f t="shared" si="55"/>
        <v>0.80642764127812161</v>
      </c>
      <c r="W63" s="59">
        <f t="shared" si="55"/>
        <v>0.86442814353808362</v>
      </c>
      <c r="X63" s="59">
        <f t="shared" si="9"/>
        <v>0.80874153565286244</v>
      </c>
      <c r="Y63" s="59">
        <f t="shared" si="9"/>
        <v>0.87865129097632089</v>
      </c>
      <c r="Z63" s="59">
        <f t="shared" si="9"/>
        <v>0.95913269812677604</v>
      </c>
      <c r="AA63" s="59">
        <f t="shared" si="9"/>
        <v>0.9230600650862345</v>
      </c>
      <c r="AB63" s="59">
        <f t="shared" si="6"/>
        <v>1.0687008513366079</v>
      </c>
      <c r="AC63" s="59">
        <f t="shared" si="6"/>
        <v>0.93366699637374617</v>
      </c>
      <c r="AD63" s="59">
        <f t="shared" si="6"/>
        <v>0.98156188931730359</v>
      </c>
      <c r="AE63" s="59">
        <f t="shared" si="45"/>
        <v>0.76107910802245271</v>
      </c>
    </row>
    <row r="64" spans="1:31">
      <c r="A64" s="58">
        <v>401699</v>
      </c>
      <c r="B64" s="59">
        <f t="shared" ref="B64:G64" si="56">B33/B$36*100</f>
        <v>0.74314521619364282</v>
      </c>
      <c r="C64" s="59">
        <f t="shared" si="56"/>
        <v>0.74425203629271108</v>
      </c>
      <c r="D64" s="59">
        <f t="shared" si="56"/>
        <v>1.1153133377682822</v>
      </c>
      <c r="E64" s="59">
        <f t="shared" si="56"/>
        <v>0.89868145460804039</v>
      </c>
      <c r="F64" s="59">
        <f t="shared" si="56"/>
        <v>1.1199735703202995</v>
      </c>
      <c r="G64" s="59">
        <f t="shared" si="56"/>
        <v>1.2080741527150736</v>
      </c>
      <c r="H64" s="59">
        <f t="shared" ref="H64:W64" si="57">H33/H$36*100</f>
        <v>1.1266749888697807</v>
      </c>
      <c r="I64" s="59">
        <f t="shared" si="57"/>
        <v>0.83552314381470649</v>
      </c>
      <c r="J64" s="59">
        <f t="shared" si="57"/>
        <v>0.73989370761544004</v>
      </c>
      <c r="K64" s="59">
        <f t="shared" si="57"/>
        <v>1.0222564508802328</v>
      </c>
      <c r="L64" s="59">
        <f t="shared" si="57"/>
        <v>1.2079491691505275</v>
      </c>
      <c r="M64" s="59">
        <f t="shared" si="57"/>
        <v>1.1235850767065085</v>
      </c>
      <c r="N64" s="59">
        <f t="shared" si="57"/>
        <v>1.2304855866581044</v>
      </c>
      <c r="O64" s="59">
        <f t="shared" si="57"/>
        <v>1.0403609634520175</v>
      </c>
      <c r="P64" s="59">
        <f t="shared" si="57"/>
        <v>0.32957415422628616</v>
      </c>
      <c r="Q64" s="59">
        <f t="shared" si="57"/>
        <v>0.83023560722791567</v>
      </c>
      <c r="R64" s="59">
        <f t="shared" si="57"/>
        <v>0.74968162201961186</v>
      </c>
      <c r="S64" s="59">
        <f t="shared" si="57"/>
        <v>0.67104208137226296</v>
      </c>
      <c r="T64" s="59">
        <f t="shared" si="57"/>
        <v>0.74515797254031935</v>
      </c>
      <c r="U64" s="59">
        <f t="shared" si="57"/>
        <v>0.6993540885044317</v>
      </c>
      <c r="V64" s="59">
        <f t="shared" si="57"/>
        <v>0.72992169653275585</v>
      </c>
      <c r="W64" s="59">
        <f t="shared" si="57"/>
        <v>0.79118022097707674</v>
      </c>
      <c r="X64" s="59">
        <f t="shared" si="9"/>
        <v>0.78267292657483545</v>
      </c>
      <c r="Y64" s="59">
        <f t="shared" si="9"/>
        <v>0.78201376263683853</v>
      </c>
      <c r="Z64" s="59">
        <f t="shared" si="9"/>
        <v>0.78704654466996682</v>
      </c>
      <c r="AA64" s="59">
        <f t="shared" si="9"/>
        <v>0.83322404638230951</v>
      </c>
      <c r="AB64" s="59">
        <f t="shared" si="6"/>
        <v>0.86458201584175898</v>
      </c>
      <c r="AC64" s="59">
        <f t="shared" si="6"/>
        <v>0</v>
      </c>
      <c r="AD64" s="59">
        <f t="shared" si="6"/>
        <v>0.76955546265214048</v>
      </c>
      <c r="AE64" s="59">
        <f t="shared" si="45"/>
        <v>0.7477416878440134</v>
      </c>
    </row>
    <row r="65" spans="1:33">
      <c r="A65" s="58" t="s">
        <v>105</v>
      </c>
      <c r="B65" s="59">
        <f t="shared" ref="B65:G65" si="58">B34/B$36*100</f>
        <v>57.90866498975106</v>
      </c>
      <c r="C65" s="59">
        <f t="shared" si="58"/>
        <v>50.38383944812567</v>
      </c>
      <c r="D65" s="59">
        <f t="shared" si="58"/>
        <v>47.002002229751639</v>
      </c>
      <c r="E65" s="59">
        <f t="shared" si="58"/>
        <v>40.204071816290003</v>
      </c>
      <c r="F65" s="59">
        <f t="shared" si="58"/>
        <v>49.277317207983437</v>
      </c>
      <c r="G65" s="59">
        <f t="shared" si="58"/>
        <v>56.485208269078605</v>
      </c>
      <c r="H65" s="59">
        <f t="shared" ref="H65:W65" si="59">H34/H$36*100</f>
        <v>61.244913458648611</v>
      </c>
      <c r="I65" s="59">
        <f t="shared" si="59"/>
        <v>56.888805486653418</v>
      </c>
      <c r="J65" s="59">
        <f t="shared" si="59"/>
        <v>59.766325497166093</v>
      </c>
      <c r="K65" s="59">
        <f t="shared" si="59"/>
        <v>67.861460549282555</v>
      </c>
      <c r="L65" s="59">
        <f t="shared" si="59"/>
        <v>68.644385811277814</v>
      </c>
      <c r="M65" s="59">
        <f t="shared" si="59"/>
        <v>69.038403179900214</v>
      </c>
      <c r="N65" s="59">
        <f t="shared" si="59"/>
        <v>81.81436170286581</v>
      </c>
      <c r="O65" s="59">
        <f t="shared" si="59"/>
        <v>76.350661099648065</v>
      </c>
      <c r="P65" s="59">
        <f t="shared" si="59"/>
        <v>96.335873310056058</v>
      </c>
      <c r="Q65" s="59">
        <f t="shared" si="59"/>
        <v>81.538606428964428</v>
      </c>
      <c r="R65" s="59">
        <f t="shared" si="59"/>
        <v>83.028866298713055</v>
      </c>
      <c r="S65" s="59">
        <f t="shared" si="59"/>
        <v>88.699205211623919</v>
      </c>
      <c r="T65" s="59">
        <f t="shared" si="59"/>
        <v>86.89217351284519</v>
      </c>
      <c r="U65" s="59">
        <f t="shared" si="59"/>
        <v>87.195005761560907</v>
      </c>
      <c r="V65" s="59">
        <f t="shared" si="59"/>
        <v>82.17230940645527</v>
      </c>
      <c r="W65" s="59">
        <f t="shared" si="59"/>
        <v>82.256276587350968</v>
      </c>
      <c r="X65" s="59">
        <f t="shared" si="9"/>
        <v>84.820368979264742</v>
      </c>
      <c r="Y65" s="59">
        <f t="shared" si="9"/>
        <v>84.703211802286248</v>
      </c>
      <c r="Z65" s="59">
        <f t="shared" si="9"/>
        <v>84.425424896722973</v>
      </c>
      <c r="AA65" s="59">
        <f t="shared" si="9"/>
        <v>83.044578573657319</v>
      </c>
      <c r="AB65" s="59">
        <f t="shared" si="6"/>
        <v>86.421243631319399</v>
      </c>
      <c r="AC65" s="59">
        <f t="shared" si="6"/>
        <v>77.320326084347997</v>
      </c>
      <c r="AD65" s="59">
        <f t="shared" si="6"/>
        <v>77.372319875767857</v>
      </c>
      <c r="AE65" s="59">
        <f t="shared" si="45"/>
        <v>81.769858580614667</v>
      </c>
    </row>
    <row r="66" spans="1:33">
      <c r="A66" s="58" t="s">
        <v>106</v>
      </c>
      <c r="B66" s="59">
        <f t="shared" ref="B66:G66" si="60">B35/B$36*100</f>
        <v>42.09133501024894</v>
      </c>
      <c r="C66" s="59">
        <f t="shared" si="60"/>
        <v>49.61616055187433</v>
      </c>
      <c r="D66" s="59">
        <f t="shared" si="60"/>
        <v>52.997997770248375</v>
      </c>
      <c r="E66" s="59">
        <f t="shared" si="60"/>
        <v>59.795928183709989</v>
      </c>
      <c r="F66" s="59">
        <f t="shared" si="60"/>
        <v>50.722682792016563</v>
      </c>
      <c r="G66" s="59">
        <f t="shared" si="60"/>
        <v>43.514791730921395</v>
      </c>
      <c r="H66" s="59">
        <f t="shared" ref="H66:W66" si="61">H35/H$36*100</f>
        <v>38.755086541351396</v>
      </c>
      <c r="I66" s="59">
        <f t="shared" si="61"/>
        <v>43.111194513346582</v>
      </c>
      <c r="J66" s="59">
        <f t="shared" si="61"/>
        <v>40.233674502833907</v>
      </c>
      <c r="K66" s="59">
        <f t="shared" si="61"/>
        <v>32.138539450717445</v>
      </c>
      <c r="L66" s="59">
        <f t="shared" si="61"/>
        <v>31.355614188722193</v>
      </c>
      <c r="M66" s="59">
        <f t="shared" si="61"/>
        <v>30.961596820099778</v>
      </c>
      <c r="N66" s="59">
        <f t="shared" si="61"/>
        <v>18.185638297134187</v>
      </c>
      <c r="O66" s="59">
        <f t="shared" si="61"/>
        <v>23.649338900351935</v>
      </c>
      <c r="P66" s="59">
        <f t="shared" si="61"/>
        <v>3.6641266899439309</v>
      </c>
      <c r="Q66" s="59">
        <f t="shared" si="61"/>
        <v>18.461393571035572</v>
      </c>
      <c r="R66" s="59">
        <f t="shared" si="61"/>
        <v>16.971133701286941</v>
      </c>
      <c r="S66" s="59">
        <f t="shared" si="61"/>
        <v>11.300794788376075</v>
      </c>
      <c r="T66" s="59">
        <f t="shared" si="61"/>
        <v>13.107826487154822</v>
      </c>
      <c r="U66" s="59">
        <f t="shared" si="61"/>
        <v>12.804994238439093</v>
      </c>
      <c r="V66" s="59">
        <f t="shared" si="61"/>
        <v>17.82769059354473</v>
      </c>
      <c r="W66" s="59">
        <f t="shared" si="61"/>
        <v>17.743723412649036</v>
      </c>
      <c r="X66" s="59">
        <f t="shared" si="9"/>
        <v>15.179631020735251</v>
      </c>
      <c r="Y66" s="59">
        <f t="shared" si="9"/>
        <v>15.296788197713756</v>
      </c>
      <c r="Z66" s="59">
        <f t="shared" si="9"/>
        <v>15.574575103277027</v>
      </c>
      <c r="AA66" s="59">
        <f t="shared" si="9"/>
        <v>16.955421426342678</v>
      </c>
      <c r="AB66" s="59">
        <f t="shared" si="6"/>
        <v>13.578756368680597</v>
      </c>
      <c r="AC66" s="59">
        <f t="shared" si="6"/>
        <v>22.679673915651993</v>
      </c>
      <c r="AD66" s="59">
        <f t="shared" si="6"/>
        <v>22.627680124232143</v>
      </c>
      <c r="AE66" s="59">
        <f t="shared" si="45"/>
        <v>18.230141419385358</v>
      </c>
    </row>
    <row r="67" spans="1:33">
      <c r="A67" s="57" t="s">
        <v>94</v>
      </c>
      <c r="B67" s="59">
        <f t="shared" ref="B67:G67" si="62">B36/B$36*100</f>
        <v>100</v>
      </c>
      <c r="C67" s="59">
        <f t="shared" si="62"/>
        <v>100</v>
      </c>
      <c r="D67" s="59">
        <f t="shared" si="62"/>
        <v>100</v>
      </c>
      <c r="E67" s="59">
        <f t="shared" si="62"/>
        <v>100</v>
      </c>
      <c r="F67" s="59">
        <f t="shared" si="62"/>
        <v>100</v>
      </c>
      <c r="G67" s="59">
        <f t="shared" si="62"/>
        <v>100</v>
      </c>
      <c r="H67" s="59">
        <f t="shared" ref="H67:W67" si="63">H36/H$36*100</f>
        <v>100</v>
      </c>
      <c r="I67" s="59">
        <f t="shared" si="63"/>
        <v>100</v>
      </c>
      <c r="J67" s="59">
        <f t="shared" si="63"/>
        <v>100</v>
      </c>
      <c r="K67" s="59">
        <f t="shared" si="63"/>
        <v>100</v>
      </c>
      <c r="L67" s="59">
        <f t="shared" si="63"/>
        <v>100</v>
      </c>
      <c r="M67" s="59">
        <f t="shared" si="63"/>
        <v>100</v>
      </c>
      <c r="N67" s="59">
        <f t="shared" si="63"/>
        <v>100</v>
      </c>
      <c r="O67" s="59">
        <f t="shared" si="63"/>
        <v>100</v>
      </c>
      <c r="P67" s="59">
        <f t="shared" si="63"/>
        <v>100</v>
      </c>
      <c r="Q67" s="59">
        <f t="shared" si="63"/>
        <v>100</v>
      </c>
      <c r="R67" s="59">
        <f t="shared" si="63"/>
        <v>100</v>
      </c>
      <c r="S67" s="59">
        <f t="shared" si="63"/>
        <v>100</v>
      </c>
      <c r="T67" s="59">
        <f t="shared" si="63"/>
        <v>100</v>
      </c>
      <c r="U67" s="59">
        <f t="shared" si="63"/>
        <v>100</v>
      </c>
      <c r="V67" s="59">
        <f t="shared" si="63"/>
        <v>100</v>
      </c>
      <c r="W67" s="59">
        <f t="shared" si="63"/>
        <v>100</v>
      </c>
      <c r="X67" s="59">
        <f t="shared" si="9"/>
        <v>100</v>
      </c>
      <c r="Y67" s="59">
        <f t="shared" si="9"/>
        <v>100</v>
      </c>
      <c r="Z67" s="59">
        <f t="shared" si="9"/>
        <v>100</v>
      </c>
      <c r="AA67" s="59">
        <f t="shared" si="9"/>
        <v>100</v>
      </c>
      <c r="AB67" s="59">
        <f t="shared" si="6"/>
        <v>100</v>
      </c>
      <c r="AC67" s="59">
        <f t="shared" si="6"/>
        <v>100</v>
      </c>
      <c r="AD67" s="59">
        <f t="shared" si="6"/>
        <v>100</v>
      </c>
      <c r="AE67" s="59">
        <f t="shared" si="45"/>
        <v>100</v>
      </c>
    </row>
    <row r="68" spans="1:33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G68" s="15"/>
    </row>
    <row r="69" spans="1:33" ht="12.75" customHeight="1">
      <c r="A69" s="57"/>
      <c r="B69" s="114" t="s">
        <v>96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</row>
    <row r="70" spans="1:33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:33">
      <c r="A71" s="58">
        <v>870323</v>
      </c>
      <c r="B71" s="59" t="s">
        <v>97</v>
      </c>
      <c r="C71" s="59">
        <f t="shared" ref="C71:H71" si="64">IF(B9=0,"--",(C9/B9)*100-100)</f>
        <v>-56.441863854249114</v>
      </c>
      <c r="D71" s="59">
        <f t="shared" si="64"/>
        <v>-27.044372135697628</v>
      </c>
      <c r="E71" s="59">
        <f t="shared" si="64"/>
        <v>76.929594185995398</v>
      </c>
      <c r="F71" s="59">
        <f t="shared" si="64"/>
        <v>7.8681889483542164</v>
      </c>
      <c r="G71" s="59">
        <f t="shared" si="64"/>
        <v>53.811334574958465</v>
      </c>
      <c r="H71" s="59">
        <f t="shared" si="64"/>
        <v>47.424536061737513</v>
      </c>
      <c r="I71" s="59">
        <f t="shared" ref="I71:I98" si="65">IF(H9=0,"--",(I9/H9)*100-100)</f>
        <v>99.692081153671523</v>
      </c>
      <c r="J71" s="59">
        <f t="shared" ref="J71:J98" si="66">IF(I9=0,"--",(J9/I9)*100-100)</f>
        <v>45.463935222816133</v>
      </c>
      <c r="K71" s="59">
        <f t="shared" ref="K71:K98" si="67">IF(J9=0,"--",(K9/J9)*100-100)</f>
        <v>7.099130551284432</v>
      </c>
      <c r="L71" s="59">
        <f t="shared" ref="L71:L98" si="68">IF(K9=0,"--",(L9/K9)*100-100)</f>
        <v>-8.0147310355786203</v>
      </c>
      <c r="M71" s="59">
        <f t="shared" ref="M71:M98" si="69">IF(L9=0,"--",(M9/L9)*100-100)</f>
        <v>26.557554245668811</v>
      </c>
      <c r="N71" s="59">
        <f t="shared" ref="N71:N98" si="70">IF(M9=0,"--",(N9/M9)*100-100)</f>
        <v>33.141537930977506</v>
      </c>
      <c r="O71" s="59">
        <f t="shared" ref="O71:O98" si="71">IF(N9=0,"--",(O9/N9)*100-100)</f>
        <v>31.999064121286807</v>
      </c>
      <c r="P71" s="59">
        <f t="shared" ref="P71:P98" si="72">IF(O9=0,"--",(P9/O9)*100-100)</f>
        <v>317.09923258006842</v>
      </c>
      <c r="Q71" s="59">
        <f t="shared" ref="Q71:Q98" si="73">IF(P9=0,"--",(Q9/P9)*100-100)</f>
        <v>-23.839894558785048</v>
      </c>
      <c r="R71" s="59">
        <f t="shared" ref="R71:R98" si="74">IF(Q9=0,"--",(R9/Q9)*100-100)</f>
        <v>45.869444159748696</v>
      </c>
      <c r="S71" s="59">
        <f t="shared" ref="S71:S98" si="75">IF(R9=0,"--",(S9/R9)*100-100)</f>
        <v>17.517339280499883</v>
      </c>
      <c r="T71" s="59">
        <f t="shared" ref="T71:T98" si="76">IF(S9=0,"--",(T9/S9)*100-100)</f>
        <v>17.502445166046684</v>
      </c>
      <c r="U71" s="59">
        <f t="shared" ref="U71:U98" si="77">IF(T9=0,"--",(U9/T9)*100-100)</f>
        <v>34.277837281708656</v>
      </c>
      <c r="V71" s="59">
        <f t="shared" ref="V71:V98" si="78">IF(U9=0,"--",(V9/U9)*100-100)</f>
        <v>-25.876403836076861</v>
      </c>
      <c r="W71" s="59">
        <f t="shared" ref="W71:W98" si="79">IF(V9=0,"--",(W9/V9)*100-100)</f>
        <v>-1.9066091872763025</v>
      </c>
      <c r="X71" s="59">
        <f t="shared" ref="X71:X98" si="80">IF(W9=0,"--",(X9/W9)*100-100)</f>
        <v>7.0137182131794589</v>
      </c>
      <c r="Y71" s="59">
        <f t="shared" ref="Y71:Y98" si="81">IF(X9=0,"--",(Y9/X9)*100-100)</f>
        <v>-2.7835201041353486</v>
      </c>
      <c r="Z71" s="59">
        <f t="shared" ref="Z71:Z98" si="82">IF(Y9=0,"--",(Z9/Y9)*100-100)</f>
        <v>-13.216949874460326</v>
      </c>
      <c r="AA71" s="59">
        <f>IF(Z9=0,"--",(AA9/Z9)*100-100)</f>
        <v>3.254276923258999</v>
      </c>
      <c r="AB71" s="59">
        <f>IF(AA9=0,"--",(AB9/AA9)*100-100)</f>
        <v>20.736612054319764</v>
      </c>
      <c r="AC71" s="59">
        <f>IF(AB9=0,"--",(AC9/AB9)*100-100)</f>
        <v>-5.6308668402393636</v>
      </c>
      <c r="AD71" s="59">
        <f>IF(AC9=0,"--",(AD9/AC9)*100-100)</f>
        <v>-11.729808134847588</v>
      </c>
      <c r="AE71" s="59">
        <f>IFERROR((POWER(AD9/B9,1/29)*100-100),"-")</f>
        <v>14.54091655917216</v>
      </c>
    </row>
    <row r="72" spans="1:33">
      <c r="A72" s="58">
        <v>870840</v>
      </c>
      <c r="B72" s="59" t="s">
        <v>97</v>
      </c>
      <c r="C72" s="59">
        <f t="shared" ref="C72:C87" si="83">IF(B10=0,"--",(C10/B10)*100-100)</f>
        <v>66.016422536335739</v>
      </c>
      <c r="D72" s="59">
        <f t="shared" ref="D72:D87" si="84">IF(C10=0,"--",(D10/C10)*100-100)</f>
        <v>60.583670773859012</v>
      </c>
      <c r="E72" s="59">
        <f t="shared" ref="E72:E87" si="85">IF(D10=0,"--",(E10/D10)*100-100)</f>
        <v>-37.867982656713174</v>
      </c>
      <c r="F72" s="59">
        <f t="shared" ref="F72:F87" si="86">IF(E10=0,"--",(F10/E10)*100-100)</f>
        <v>170.17827170751514</v>
      </c>
      <c r="G72" s="59">
        <f t="shared" ref="G72:G87" si="87">IF(F10=0,"--",(G10/F10)*100-100)</f>
        <v>62.86395023323567</v>
      </c>
      <c r="H72" s="59">
        <f t="shared" ref="H72:H87" si="88">IF(G10=0,"--",(H10/G10)*100-100)</f>
        <v>171.40804213094736</v>
      </c>
      <c r="I72" s="59">
        <f t="shared" si="65"/>
        <v>44.26555819367502</v>
      </c>
      <c r="J72" s="59">
        <f t="shared" si="66"/>
        <v>161.07969929069964</v>
      </c>
      <c r="K72" s="59">
        <f t="shared" si="67"/>
        <v>39.517158153538048</v>
      </c>
      <c r="L72" s="59">
        <f t="shared" si="68"/>
        <v>3.1653055504762477</v>
      </c>
      <c r="M72" s="59">
        <f t="shared" si="69"/>
        <v>72.23399472937794</v>
      </c>
      <c r="N72" s="59">
        <f t="shared" si="70"/>
        <v>62.299874732780125</v>
      </c>
      <c r="O72" s="59">
        <f t="shared" si="71"/>
        <v>21.519156903569183</v>
      </c>
      <c r="P72" s="59">
        <f t="shared" si="72"/>
        <v>-12.286168613061875</v>
      </c>
      <c r="Q72" s="59">
        <f t="shared" si="73"/>
        <v>113.47413393021108</v>
      </c>
      <c r="R72" s="59">
        <f t="shared" si="74"/>
        <v>18.982399429435247</v>
      </c>
      <c r="S72" s="59">
        <f t="shared" si="75"/>
        <v>3.0739882794719904</v>
      </c>
      <c r="T72" s="59">
        <f t="shared" si="76"/>
        <v>13.77296490861724</v>
      </c>
      <c r="U72" s="59">
        <f t="shared" si="77"/>
        <v>15.293868920363664</v>
      </c>
      <c r="V72" s="59">
        <f t="shared" si="78"/>
        <v>-18.227197179708654</v>
      </c>
      <c r="W72" s="59">
        <f t="shared" si="79"/>
        <v>16.361722160161435</v>
      </c>
      <c r="X72" s="59">
        <f t="shared" si="80"/>
        <v>9.861716528936995</v>
      </c>
      <c r="Y72" s="59">
        <f t="shared" si="81"/>
        <v>5.7205979595490959</v>
      </c>
      <c r="Z72" s="59">
        <f t="shared" si="82"/>
        <v>-20.684305814654195</v>
      </c>
      <c r="AA72" s="59">
        <f t="shared" ref="AA72:AB98" si="89">IF(Z10=0,"--",(AA10/Z10)*100-100)</f>
        <v>-0.6324434203018825</v>
      </c>
      <c r="AB72" s="59">
        <f t="shared" si="89"/>
        <v>12.584529664301954</v>
      </c>
      <c r="AC72" s="59">
        <f t="shared" ref="AC72:AD98" si="90">IF(AB10=0,"--",(AC10/AB10)*100-100)</f>
        <v>-17.48743461463566</v>
      </c>
      <c r="AD72" s="59">
        <f>IF(AC10=0,"--",(AD10/AC10)*100-100)</f>
        <v>-18.688306082301892</v>
      </c>
      <c r="AE72" s="59">
        <f t="shared" ref="AE72:AE98" si="91">IFERROR((POWER(AD10/B10,1/29)*100-100),"-")</f>
        <v>25.478555961173527</v>
      </c>
    </row>
    <row r="73" spans="1:33">
      <c r="A73" s="58">
        <v>870324</v>
      </c>
      <c r="B73" s="59" t="s">
        <v>97</v>
      </c>
      <c r="C73" s="59">
        <f t="shared" si="83"/>
        <v>-77.499749188888273</v>
      </c>
      <c r="D73" s="59">
        <f t="shared" si="84"/>
        <v>64.913101727030323</v>
      </c>
      <c r="E73" s="59">
        <f t="shared" si="85"/>
        <v>136.8772426369556</v>
      </c>
      <c r="F73" s="59">
        <f t="shared" si="86"/>
        <v>25.747803034247838</v>
      </c>
      <c r="G73" s="59">
        <f t="shared" si="87"/>
        <v>142.38235701188859</v>
      </c>
      <c r="H73" s="59">
        <f t="shared" si="88"/>
        <v>136.45240035613199</v>
      </c>
      <c r="I73" s="59">
        <f t="shared" si="65"/>
        <v>199.07927083512578</v>
      </c>
      <c r="J73" s="59">
        <f t="shared" si="66"/>
        <v>44.589713085850491</v>
      </c>
      <c r="K73" s="59">
        <f t="shared" si="67"/>
        <v>19.508366766025702</v>
      </c>
      <c r="L73" s="59">
        <f t="shared" si="68"/>
        <v>20.998682574526413</v>
      </c>
      <c r="M73" s="59">
        <f t="shared" si="69"/>
        <v>71.985665709879527</v>
      </c>
      <c r="N73" s="59">
        <f t="shared" si="70"/>
        <v>47.817059839365385</v>
      </c>
      <c r="O73" s="59">
        <f t="shared" si="71"/>
        <v>53.011859742251374</v>
      </c>
      <c r="P73" s="59">
        <f t="shared" si="72"/>
        <v>26.984157865431129</v>
      </c>
      <c r="Q73" s="59">
        <f t="shared" si="73"/>
        <v>-6.5694718366494413</v>
      </c>
      <c r="R73" s="59">
        <f t="shared" si="74"/>
        <v>26.953921177112704</v>
      </c>
      <c r="S73" s="59">
        <f t="shared" si="75"/>
        <v>-8.9171880452037868</v>
      </c>
      <c r="T73" s="59">
        <f t="shared" si="76"/>
        <v>-32.166781222688996</v>
      </c>
      <c r="U73" s="59">
        <f t="shared" si="77"/>
        <v>-6.1967077654020102</v>
      </c>
      <c r="V73" s="59">
        <f t="shared" si="78"/>
        <v>-37.242665497357365</v>
      </c>
      <c r="W73" s="59">
        <f t="shared" si="79"/>
        <v>9.2443504842187849</v>
      </c>
      <c r="X73" s="59">
        <f t="shared" si="80"/>
        <v>28.118339877341924</v>
      </c>
      <c r="Y73" s="59">
        <f t="shared" si="81"/>
        <v>16.984934930326844</v>
      </c>
      <c r="Z73" s="59">
        <f t="shared" si="82"/>
        <v>-11.219176733685785</v>
      </c>
      <c r="AA73" s="59">
        <f t="shared" si="89"/>
        <v>-38.454401559974258</v>
      </c>
      <c r="AB73" s="59">
        <f t="shared" si="89"/>
        <v>-6.9026884993732551E-2</v>
      </c>
      <c r="AC73" s="59">
        <f t="shared" si="90"/>
        <v>46.528819884878885</v>
      </c>
      <c r="AD73" s="59">
        <f t="shared" si="90"/>
        <v>-33.260468329201359</v>
      </c>
      <c r="AE73" s="59">
        <f>IFERROR((POWER(AD11/B11,1/29)*100-100),"-")</f>
        <v>15.988786818098404</v>
      </c>
    </row>
    <row r="74" spans="1:33">
      <c r="A74" s="58">
        <v>870829</v>
      </c>
      <c r="B74" s="59" t="s">
        <v>97</v>
      </c>
      <c r="C74" s="59">
        <f t="shared" si="83"/>
        <v>46.481402336658022</v>
      </c>
      <c r="D74" s="59">
        <f t="shared" si="84"/>
        <v>-66.032416014073377</v>
      </c>
      <c r="E74" s="59">
        <f t="shared" si="85"/>
        <v>2.5412478509907004</v>
      </c>
      <c r="F74" s="59">
        <f t="shared" si="86"/>
        <v>104.55684572492694</v>
      </c>
      <c r="G74" s="59">
        <f t="shared" si="87"/>
        <v>52.200769937672533</v>
      </c>
      <c r="H74" s="59">
        <f t="shared" si="88"/>
        <v>58.979987056682404</v>
      </c>
      <c r="I74" s="59">
        <f t="shared" si="65"/>
        <v>99.936513394198698</v>
      </c>
      <c r="J74" s="59">
        <f t="shared" si="66"/>
        <v>116.62593027398253</v>
      </c>
      <c r="K74" s="59">
        <f t="shared" si="67"/>
        <v>34.908334741419253</v>
      </c>
      <c r="L74" s="59">
        <f t="shared" si="68"/>
        <v>-2.4335546082487127</v>
      </c>
      <c r="M74" s="59">
        <f t="shared" si="69"/>
        <v>8.5660917327047059</v>
      </c>
      <c r="N74" s="59">
        <f t="shared" si="70"/>
        <v>-20.929286272962727</v>
      </c>
      <c r="O74" s="59">
        <f t="shared" si="71"/>
        <v>13.248730338087441</v>
      </c>
      <c r="P74" s="59">
        <f t="shared" si="72"/>
        <v>15.885246677392303</v>
      </c>
      <c r="Q74" s="59">
        <f t="shared" si="73"/>
        <v>29.041917203493057</v>
      </c>
      <c r="R74" s="59">
        <f t="shared" si="74"/>
        <v>17.856769981961023</v>
      </c>
      <c r="S74" s="59">
        <f t="shared" si="75"/>
        <v>8.9034971902532902</v>
      </c>
      <c r="T74" s="59">
        <f t="shared" si="76"/>
        <v>9.4484254275748185</v>
      </c>
      <c r="U74" s="59">
        <f t="shared" si="77"/>
        <v>13.204549206316656</v>
      </c>
      <c r="V74" s="59">
        <f t="shared" si="78"/>
        <v>-11.222753198159751</v>
      </c>
      <c r="W74" s="59">
        <f t="shared" si="79"/>
        <v>-0.84092850643880013</v>
      </c>
      <c r="X74" s="59">
        <f t="shared" si="80"/>
        <v>-2.6641065420232337</v>
      </c>
      <c r="Y74" s="59">
        <f t="shared" si="81"/>
        <v>9.55830487742044</v>
      </c>
      <c r="Z74" s="59">
        <f t="shared" si="82"/>
        <v>-5.0882675561176569</v>
      </c>
      <c r="AA74" s="59">
        <f t="shared" si="89"/>
        <v>11.463372449203518</v>
      </c>
      <c r="AB74" s="59">
        <f t="shared" si="89"/>
        <v>19.87484909194626</v>
      </c>
      <c r="AC74" s="59">
        <f t="shared" si="90"/>
        <v>-18.347444386689645</v>
      </c>
      <c r="AD74" s="59">
        <f t="shared" si="90"/>
        <v>-15.69686989156834</v>
      </c>
      <c r="AE74" s="59">
        <f t="shared" si="91"/>
        <v>12.075224364851707</v>
      </c>
    </row>
    <row r="75" spans="1:33">
      <c r="A75" s="58">
        <v>850760</v>
      </c>
      <c r="B75" s="59" t="s">
        <v>97</v>
      </c>
      <c r="C75" s="59" t="str">
        <f t="shared" si="83"/>
        <v>--</v>
      </c>
      <c r="D75" s="59" t="str">
        <f t="shared" si="84"/>
        <v>--</v>
      </c>
      <c r="E75" s="59" t="str">
        <f t="shared" si="85"/>
        <v>--</v>
      </c>
      <c r="F75" s="59" t="str">
        <f t="shared" si="86"/>
        <v>--</v>
      </c>
      <c r="G75" s="59" t="str">
        <f t="shared" si="87"/>
        <v>--</v>
      </c>
      <c r="H75" s="59" t="str">
        <f t="shared" si="88"/>
        <v>--</v>
      </c>
      <c r="I75" s="59" t="str">
        <f t="shared" si="65"/>
        <v>--</v>
      </c>
      <c r="J75" s="59" t="str">
        <f t="shared" si="66"/>
        <v>--</v>
      </c>
      <c r="K75" s="59" t="str">
        <f t="shared" si="67"/>
        <v>--</v>
      </c>
      <c r="L75" s="59" t="str">
        <f t="shared" si="68"/>
        <v>--</v>
      </c>
      <c r="M75" s="59" t="str">
        <f t="shared" si="69"/>
        <v>--</v>
      </c>
      <c r="N75" s="59" t="str">
        <f t="shared" si="70"/>
        <v>--</v>
      </c>
      <c r="O75" s="59" t="str">
        <f t="shared" si="71"/>
        <v>--</v>
      </c>
      <c r="P75" s="59" t="str">
        <f t="shared" si="72"/>
        <v>--</v>
      </c>
      <c r="Q75" s="59" t="str">
        <f t="shared" si="73"/>
        <v>--</v>
      </c>
      <c r="R75" s="59" t="str">
        <f t="shared" si="74"/>
        <v>--</v>
      </c>
      <c r="S75" s="59" t="str">
        <f t="shared" si="75"/>
        <v>--</v>
      </c>
      <c r="T75" s="59">
        <f t="shared" si="76"/>
        <v>-16.599843535144331</v>
      </c>
      <c r="U75" s="59">
        <f t="shared" si="77"/>
        <v>3.3435592534539467</v>
      </c>
      <c r="V75" s="59">
        <f t="shared" si="78"/>
        <v>-3.556439421508756</v>
      </c>
      <c r="W75" s="59">
        <f t="shared" si="79"/>
        <v>-7.3493889260734591</v>
      </c>
      <c r="X75" s="59">
        <f t="shared" si="80"/>
        <v>6.8412727032470144</v>
      </c>
      <c r="Y75" s="59">
        <f t="shared" si="81"/>
        <v>19.026180386861142</v>
      </c>
      <c r="Z75" s="59">
        <f t="shared" si="82"/>
        <v>-4.1192685266744604</v>
      </c>
      <c r="AA75" s="59">
        <f t="shared" si="89"/>
        <v>-5.0918815890561149</v>
      </c>
      <c r="AB75" s="59">
        <f t="shared" si="89"/>
        <v>8.7285744205806992</v>
      </c>
      <c r="AC75" s="59">
        <f t="shared" si="90"/>
        <v>-22.38962947520821</v>
      </c>
      <c r="AD75" s="59">
        <f t="shared" si="90"/>
        <v>-21.040585185148672</v>
      </c>
      <c r="AE75" s="59" t="str">
        <f t="shared" si="91"/>
        <v>-</v>
      </c>
    </row>
    <row r="76" spans="1:33">
      <c r="A76" s="58">
        <v>840991</v>
      </c>
      <c r="B76" s="59" t="s">
        <v>97</v>
      </c>
      <c r="C76" s="59">
        <f t="shared" si="83"/>
        <v>-0.48004094183650636</v>
      </c>
      <c r="D76" s="59">
        <f t="shared" si="84"/>
        <v>-32.79630516074053</v>
      </c>
      <c r="E76" s="59">
        <f t="shared" si="85"/>
        <v>21.105005874723261</v>
      </c>
      <c r="F76" s="59">
        <f t="shared" si="86"/>
        <v>168.80885945982158</v>
      </c>
      <c r="G76" s="59">
        <f t="shared" si="87"/>
        <v>-10.101792811820459</v>
      </c>
      <c r="H76" s="59">
        <f t="shared" si="88"/>
        <v>9.8785129918683481</v>
      </c>
      <c r="I76" s="59">
        <f t="shared" si="65"/>
        <v>56.748598161352817</v>
      </c>
      <c r="J76" s="59">
        <f t="shared" si="66"/>
        <v>68.513190321346713</v>
      </c>
      <c r="K76" s="59">
        <f t="shared" si="67"/>
        <v>32.240117001281362</v>
      </c>
      <c r="L76" s="59">
        <f t="shared" si="68"/>
        <v>-13.774358018804406</v>
      </c>
      <c r="M76" s="59">
        <f t="shared" si="69"/>
        <v>40.322164108897795</v>
      </c>
      <c r="N76" s="59">
        <f t="shared" si="70"/>
        <v>1.9849183108535442</v>
      </c>
      <c r="O76" s="59">
        <f t="shared" si="71"/>
        <v>-4.1175516358493951</v>
      </c>
      <c r="P76" s="59">
        <f t="shared" si="72"/>
        <v>-28.318499668956676</v>
      </c>
      <c r="Q76" s="59">
        <f t="shared" si="73"/>
        <v>117.08626678460655</v>
      </c>
      <c r="R76" s="59">
        <f t="shared" si="74"/>
        <v>22.560789538738788</v>
      </c>
      <c r="S76" s="59">
        <f t="shared" si="75"/>
        <v>-8.6659155928336418</v>
      </c>
      <c r="T76" s="59">
        <f t="shared" si="76"/>
        <v>3.6606991752137645</v>
      </c>
      <c r="U76" s="59">
        <f t="shared" si="77"/>
        <v>7.7529698412582633</v>
      </c>
      <c r="V76" s="59">
        <f t="shared" si="78"/>
        <v>-14.268103083595648</v>
      </c>
      <c r="W76" s="59">
        <f t="shared" si="79"/>
        <v>-3.2927298390905548</v>
      </c>
      <c r="X76" s="59">
        <f t="shared" si="80"/>
        <v>6.426724414349323</v>
      </c>
      <c r="Y76" s="59">
        <f t="shared" si="81"/>
        <v>8.9304588931370006</v>
      </c>
      <c r="Z76" s="59">
        <f t="shared" si="82"/>
        <v>-13.797949388710677</v>
      </c>
      <c r="AA76" s="59">
        <f t="shared" si="89"/>
        <v>-6.241040225745536</v>
      </c>
      <c r="AB76" s="59">
        <f t="shared" si="89"/>
        <v>7.9506717575238639</v>
      </c>
      <c r="AC76" s="59">
        <f t="shared" si="90"/>
        <v>-21.827031446233818</v>
      </c>
      <c r="AD76" s="59">
        <f t="shared" si="90"/>
        <v>-18.701497539342768</v>
      </c>
      <c r="AE76" s="59">
        <f t="shared" si="91"/>
        <v>7.9595859568684517</v>
      </c>
    </row>
    <row r="77" spans="1:33">
      <c r="A77" s="58">
        <v>870899</v>
      </c>
      <c r="B77" s="59" t="s">
        <v>97</v>
      </c>
      <c r="C77" s="59">
        <f t="shared" si="83"/>
        <v>34.29978197801745</v>
      </c>
      <c r="D77" s="59">
        <f t="shared" si="84"/>
        <v>7.3855392947457403</v>
      </c>
      <c r="E77" s="59">
        <f t="shared" si="85"/>
        <v>-1.3204642944813827E-2</v>
      </c>
      <c r="F77" s="59">
        <f t="shared" si="86"/>
        <v>15.805359198035916</v>
      </c>
      <c r="G77" s="59">
        <f t="shared" si="87"/>
        <v>79.920196281215794</v>
      </c>
      <c r="H77" s="59">
        <f t="shared" si="88"/>
        <v>0.98067323193269829</v>
      </c>
      <c r="I77" s="59">
        <f t="shared" si="65"/>
        <v>-19.545268171584894</v>
      </c>
      <c r="J77" s="59">
        <f t="shared" si="66"/>
        <v>52.16330717293522</v>
      </c>
      <c r="K77" s="59">
        <f t="shared" si="67"/>
        <v>3.3475546050244702</v>
      </c>
      <c r="L77" s="59">
        <f t="shared" si="68"/>
        <v>-13.213689045298381</v>
      </c>
      <c r="M77" s="59">
        <f t="shared" si="69"/>
        <v>59.777349487250092</v>
      </c>
      <c r="N77" s="59">
        <f t="shared" si="70"/>
        <v>-3.0208073296596183</v>
      </c>
      <c r="O77" s="59">
        <f t="shared" si="71"/>
        <v>-29.032170319958666</v>
      </c>
      <c r="P77" s="59">
        <f t="shared" si="72"/>
        <v>244.28478092357989</v>
      </c>
      <c r="Q77" s="59">
        <f t="shared" si="73"/>
        <v>-65.293037602521864</v>
      </c>
      <c r="R77" s="59">
        <f t="shared" si="74"/>
        <v>11.334618288988025</v>
      </c>
      <c r="S77" s="59">
        <f t="shared" si="75"/>
        <v>18.387192863819976</v>
      </c>
      <c r="T77" s="59">
        <f t="shared" si="76"/>
        <v>-19.914976284842538</v>
      </c>
      <c r="U77" s="59">
        <f t="shared" si="77"/>
        <v>-0.3504310249173983</v>
      </c>
      <c r="V77" s="59">
        <f t="shared" si="78"/>
        <v>-14.901265242484115</v>
      </c>
      <c r="W77" s="59">
        <f t="shared" si="79"/>
        <v>10.322934369182775</v>
      </c>
      <c r="X77" s="59">
        <f t="shared" si="80"/>
        <v>21.097484804176858</v>
      </c>
      <c r="Y77" s="59">
        <f t="shared" si="81"/>
        <v>14.121064025818228</v>
      </c>
      <c r="Z77" s="59">
        <f t="shared" si="82"/>
        <v>-5.3984030733452073</v>
      </c>
      <c r="AA77" s="59">
        <f t="shared" si="89"/>
        <v>2.752232133460268</v>
      </c>
      <c r="AB77" s="59">
        <f t="shared" si="89"/>
        <v>30.254895598903886</v>
      </c>
      <c r="AC77" s="59">
        <f t="shared" si="90"/>
        <v>-20.92086053635218</v>
      </c>
      <c r="AD77" s="59">
        <f t="shared" si="90"/>
        <v>-18.218596617718745</v>
      </c>
      <c r="AE77" s="59">
        <f t="shared" si="91"/>
        <v>5.6269302524737839</v>
      </c>
    </row>
    <row r="78" spans="1:33">
      <c r="A78" s="58">
        <v>840734</v>
      </c>
      <c r="B78" s="59" t="s">
        <v>97</v>
      </c>
      <c r="C78" s="59">
        <f t="shared" si="83"/>
        <v>-40.391962399832451</v>
      </c>
      <c r="D78" s="59">
        <f t="shared" si="84"/>
        <v>116.80554377855367</v>
      </c>
      <c r="E78" s="59">
        <f t="shared" si="85"/>
        <v>145.37953791563871</v>
      </c>
      <c r="F78" s="59">
        <f t="shared" si="86"/>
        <v>56.574054352370098</v>
      </c>
      <c r="G78" s="59">
        <f t="shared" si="87"/>
        <v>15.649760624529961</v>
      </c>
      <c r="H78" s="59">
        <f t="shared" si="88"/>
        <v>55.107047175094465</v>
      </c>
      <c r="I78" s="59">
        <f t="shared" si="65"/>
        <v>11.699354689037065</v>
      </c>
      <c r="J78" s="59">
        <f t="shared" si="66"/>
        <v>128.7674299600821</v>
      </c>
      <c r="K78" s="59">
        <f t="shared" si="67"/>
        <v>46.872368934540816</v>
      </c>
      <c r="L78" s="59">
        <f t="shared" si="68"/>
        <v>6.0210672505051974</v>
      </c>
      <c r="M78" s="59">
        <f t="shared" si="69"/>
        <v>17.716872077935221</v>
      </c>
      <c r="N78" s="59">
        <f t="shared" si="70"/>
        <v>21.077003358353963</v>
      </c>
      <c r="O78" s="59">
        <f t="shared" si="71"/>
        <v>11.202387973676935</v>
      </c>
      <c r="P78" s="59">
        <f t="shared" si="72"/>
        <v>12.616385422562189</v>
      </c>
      <c r="Q78" s="59">
        <f t="shared" si="73"/>
        <v>61.421951090581501</v>
      </c>
      <c r="R78" s="59">
        <f t="shared" si="74"/>
        <v>19.733718491000872</v>
      </c>
      <c r="S78" s="59">
        <f t="shared" si="75"/>
        <v>-27.695781101268437</v>
      </c>
      <c r="T78" s="59">
        <f t="shared" si="76"/>
        <v>6.7675890514758947</v>
      </c>
      <c r="U78" s="59">
        <f t="shared" si="77"/>
        <v>-5.6767513614089182</v>
      </c>
      <c r="V78" s="59">
        <f t="shared" si="78"/>
        <v>-16.038466406788984</v>
      </c>
      <c r="W78" s="59">
        <f t="shared" si="79"/>
        <v>8.3606694781982043</v>
      </c>
      <c r="X78" s="59">
        <f t="shared" si="80"/>
        <v>-3.3345298195183801</v>
      </c>
      <c r="Y78" s="59">
        <f t="shared" si="81"/>
        <v>26.952888197332541</v>
      </c>
      <c r="Z78" s="59">
        <f t="shared" si="82"/>
        <v>-7.3186928880020048</v>
      </c>
      <c r="AA78" s="59">
        <f t="shared" si="89"/>
        <v>-24.115222593422132</v>
      </c>
      <c r="AB78" s="59">
        <f t="shared" si="89"/>
        <v>-30.26919606758679</v>
      </c>
      <c r="AC78" s="59">
        <f t="shared" si="90"/>
        <v>-39.340734635550881</v>
      </c>
      <c r="AD78" s="59">
        <f t="shared" si="90"/>
        <v>-28.68945440416978</v>
      </c>
      <c r="AE78" s="59">
        <f t="shared" si="91"/>
        <v>11.084867122633838</v>
      </c>
    </row>
    <row r="79" spans="1:33">
      <c r="A79" s="58">
        <v>870894</v>
      </c>
      <c r="B79" s="59" t="s">
        <v>97</v>
      </c>
      <c r="C79" s="59">
        <f t="shared" si="83"/>
        <v>140.74020086992624</v>
      </c>
      <c r="D79" s="59">
        <f t="shared" si="84"/>
        <v>-73.655180490769794</v>
      </c>
      <c r="E79" s="59">
        <f t="shared" si="85"/>
        <v>55.462083702533164</v>
      </c>
      <c r="F79" s="59">
        <f t="shared" si="86"/>
        <v>194.3232256070176</v>
      </c>
      <c r="G79" s="59">
        <f t="shared" si="87"/>
        <v>61.27387466713526</v>
      </c>
      <c r="H79" s="59">
        <f t="shared" si="88"/>
        <v>5.657225703712669</v>
      </c>
      <c r="I79" s="59">
        <f t="shared" si="65"/>
        <v>134.66401182982307</v>
      </c>
      <c r="J79" s="59">
        <f t="shared" si="66"/>
        <v>97.329433249573498</v>
      </c>
      <c r="K79" s="59">
        <f t="shared" si="67"/>
        <v>9.5279814950921917</v>
      </c>
      <c r="L79" s="59">
        <f t="shared" si="68"/>
        <v>-3.5605430516506971</v>
      </c>
      <c r="M79" s="59">
        <f t="shared" si="69"/>
        <v>13.440125780096437</v>
      </c>
      <c r="N79" s="59">
        <f t="shared" si="70"/>
        <v>83.567894439528828</v>
      </c>
      <c r="O79" s="59">
        <f t="shared" si="71"/>
        <v>13.595507681499441</v>
      </c>
      <c r="P79" s="59">
        <f t="shared" si="72"/>
        <v>-56.66844114399327</v>
      </c>
      <c r="Q79" s="59">
        <f t="shared" si="73"/>
        <v>299.02566882004896</v>
      </c>
      <c r="R79" s="59">
        <f t="shared" si="74"/>
        <v>29.009793407266812</v>
      </c>
      <c r="S79" s="59">
        <f t="shared" si="75"/>
        <v>1.9984910358898986</v>
      </c>
      <c r="T79" s="59">
        <f t="shared" si="76"/>
        <v>9.864671565009715</v>
      </c>
      <c r="U79" s="59">
        <f t="shared" si="77"/>
        <v>12.653527720267505</v>
      </c>
      <c r="V79" s="59">
        <f t="shared" si="78"/>
        <v>-6.9967727752018192</v>
      </c>
      <c r="W79" s="59">
        <f t="shared" si="79"/>
        <v>-0.51201545532983062</v>
      </c>
      <c r="X79" s="59">
        <f t="shared" si="80"/>
        <v>-5.6009583438086281</v>
      </c>
      <c r="Y79" s="59">
        <f t="shared" si="81"/>
        <v>5.6498942191681465</v>
      </c>
      <c r="Z79" s="59">
        <f t="shared" si="82"/>
        <v>-21.301389165256097</v>
      </c>
      <c r="AA79" s="59">
        <f t="shared" si="89"/>
        <v>-3.7845692254458214</v>
      </c>
      <c r="AB79" s="59">
        <f t="shared" si="89"/>
        <v>22.506986361993768</v>
      </c>
      <c r="AC79" s="59">
        <f t="shared" si="90"/>
        <v>-11.467284606513388</v>
      </c>
      <c r="AD79" s="59">
        <f t="shared" si="90"/>
        <v>-12.913101000569071</v>
      </c>
      <c r="AE79" s="59">
        <f t="shared" si="91"/>
        <v>17.458582137794082</v>
      </c>
    </row>
    <row r="80" spans="1:33">
      <c r="A80" s="58">
        <v>848210</v>
      </c>
      <c r="B80" s="59" t="s">
        <v>97</v>
      </c>
      <c r="C80" s="59">
        <f t="shared" si="83"/>
        <v>-0.94025718205125486</v>
      </c>
      <c r="D80" s="59">
        <f t="shared" si="84"/>
        <v>25.425233197356107</v>
      </c>
      <c r="E80" s="59">
        <f t="shared" si="85"/>
        <v>-3.4629238383115108</v>
      </c>
      <c r="F80" s="59">
        <f t="shared" si="86"/>
        <v>68.038923684515083</v>
      </c>
      <c r="G80" s="59">
        <f t="shared" si="87"/>
        <v>40.274305087966525</v>
      </c>
      <c r="H80" s="59">
        <f t="shared" si="88"/>
        <v>19.146639652274317</v>
      </c>
      <c r="I80" s="59">
        <f t="shared" si="65"/>
        <v>46.992548120939546</v>
      </c>
      <c r="J80" s="59">
        <f t="shared" si="66"/>
        <v>21.754763158455575</v>
      </c>
      <c r="K80" s="59">
        <f t="shared" si="67"/>
        <v>44.189699335337451</v>
      </c>
      <c r="L80" s="59">
        <f t="shared" si="68"/>
        <v>15.447037173773097</v>
      </c>
      <c r="M80" s="59">
        <f t="shared" si="69"/>
        <v>20.941360887264324</v>
      </c>
      <c r="N80" s="59">
        <f t="shared" si="70"/>
        <v>10.518211115161449</v>
      </c>
      <c r="O80" s="59">
        <f t="shared" si="71"/>
        <v>7.5122987869665536</v>
      </c>
      <c r="P80" s="59">
        <f t="shared" si="72"/>
        <v>-56.279364832578423</v>
      </c>
      <c r="Q80" s="59">
        <f t="shared" si="73"/>
        <v>186.99303198014633</v>
      </c>
      <c r="R80" s="59">
        <f t="shared" si="74"/>
        <v>13.630787848822351</v>
      </c>
      <c r="S80" s="59">
        <f t="shared" si="75"/>
        <v>-19.578373352517957</v>
      </c>
      <c r="T80" s="59">
        <f t="shared" si="76"/>
        <v>8.6428406300568668</v>
      </c>
      <c r="U80" s="59">
        <f t="shared" si="77"/>
        <v>11.707831998507572</v>
      </c>
      <c r="V80" s="59">
        <f t="shared" si="78"/>
        <v>-9.249819790993115</v>
      </c>
      <c r="W80" s="59">
        <f t="shared" si="79"/>
        <v>-0.30024545369671785</v>
      </c>
      <c r="X80" s="59">
        <f t="shared" si="80"/>
        <v>18.206120239634018</v>
      </c>
      <c r="Y80" s="59">
        <f t="shared" si="81"/>
        <v>1.5407274613900057</v>
      </c>
      <c r="Z80" s="59">
        <f t="shared" si="82"/>
        <v>-7.5254213958067027</v>
      </c>
      <c r="AA80" s="59">
        <f t="shared" si="89"/>
        <v>8.4149046041146107</v>
      </c>
      <c r="AB80" s="59">
        <f t="shared" si="89"/>
        <v>37.413794404258027</v>
      </c>
      <c r="AC80" s="59">
        <f t="shared" si="90"/>
        <v>-9.8607503637090304</v>
      </c>
      <c r="AD80" s="59">
        <f t="shared" si="90"/>
        <v>-18.155161919728897</v>
      </c>
      <c r="AE80" s="59">
        <f t="shared" si="91"/>
        <v>11.273770981291079</v>
      </c>
    </row>
    <row r="81" spans="1:31">
      <c r="A81" s="58">
        <v>851220</v>
      </c>
      <c r="B81" s="59" t="s">
        <v>97</v>
      </c>
      <c r="C81" s="59">
        <f t="shared" si="83"/>
        <v>81.518093905318153</v>
      </c>
      <c r="D81" s="59">
        <f t="shared" si="84"/>
        <v>-61.743771424605633</v>
      </c>
      <c r="E81" s="59">
        <f t="shared" si="85"/>
        <v>15.270925747377277</v>
      </c>
      <c r="F81" s="59">
        <f t="shared" si="86"/>
        <v>309.92787845785978</v>
      </c>
      <c r="G81" s="59">
        <f t="shared" si="87"/>
        <v>6.7421427698992886</v>
      </c>
      <c r="H81" s="59">
        <f t="shared" si="88"/>
        <v>8.3063517135133225</v>
      </c>
      <c r="I81" s="59">
        <f t="shared" si="65"/>
        <v>16.084205151696821</v>
      </c>
      <c r="J81" s="59">
        <f t="shared" si="66"/>
        <v>86.396821531493345</v>
      </c>
      <c r="K81" s="59">
        <f t="shared" si="67"/>
        <v>39.950201875243039</v>
      </c>
      <c r="L81" s="59">
        <f t="shared" si="68"/>
        <v>-28.564082870635474</v>
      </c>
      <c r="M81" s="59">
        <f t="shared" si="69"/>
        <v>47.485229186865951</v>
      </c>
      <c r="N81" s="59">
        <f t="shared" si="70"/>
        <v>-8.4671411212160876</v>
      </c>
      <c r="O81" s="59">
        <f t="shared" si="71"/>
        <v>37.080388135048963</v>
      </c>
      <c r="P81" s="59">
        <f t="shared" si="72"/>
        <v>34.591001367747623</v>
      </c>
      <c r="Q81" s="59">
        <f t="shared" si="73"/>
        <v>42.047038380371902</v>
      </c>
      <c r="R81" s="59">
        <f t="shared" si="74"/>
        <v>46.570143314366561</v>
      </c>
      <c r="S81" s="59">
        <f t="shared" si="75"/>
        <v>6.5317614389208529</v>
      </c>
      <c r="T81" s="59">
        <f t="shared" si="76"/>
        <v>23.507994591893237</v>
      </c>
      <c r="U81" s="59">
        <f t="shared" si="77"/>
        <v>19.77589648214942</v>
      </c>
      <c r="V81" s="59">
        <f t="shared" si="78"/>
        <v>-7.4834394168080394</v>
      </c>
      <c r="W81" s="59">
        <f t="shared" si="79"/>
        <v>18.199781238947594</v>
      </c>
      <c r="X81" s="59">
        <f t="shared" si="80"/>
        <v>23.816370441456257</v>
      </c>
      <c r="Y81" s="59">
        <f t="shared" si="81"/>
        <v>21.223102069271377</v>
      </c>
      <c r="Z81" s="59">
        <f t="shared" si="82"/>
        <v>-6.5484298517880575</v>
      </c>
      <c r="AA81" s="59">
        <f t="shared" si="89"/>
        <v>12.515767820464816</v>
      </c>
      <c r="AB81" s="59">
        <f t="shared" si="89"/>
        <v>16.233769006394311</v>
      </c>
      <c r="AC81" s="59">
        <f t="shared" si="90"/>
        <v>-14.613223123348206</v>
      </c>
      <c r="AD81" s="59">
        <f t="shared" si="90"/>
        <v>-18.167371009213895</v>
      </c>
      <c r="AE81" s="59">
        <f t="shared" si="91"/>
        <v>16.960415787217585</v>
      </c>
    </row>
    <row r="82" spans="1:31">
      <c r="A82" s="58">
        <v>401693</v>
      </c>
      <c r="B82" s="59" t="s">
        <v>97</v>
      </c>
      <c r="C82" s="59">
        <f t="shared" si="83"/>
        <v>40.381997072613132</v>
      </c>
      <c r="D82" s="59">
        <f t="shared" si="84"/>
        <v>7.8918897082328243</v>
      </c>
      <c r="E82" s="59">
        <f t="shared" si="85"/>
        <v>2.1165042783865715</v>
      </c>
      <c r="F82" s="59">
        <f t="shared" si="86"/>
        <v>69.443375408617442</v>
      </c>
      <c r="G82" s="59">
        <f t="shared" si="87"/>
        <v>44.131054906650149</v>
      </c>
      <c r="H82" s="59">
        <f t="shared" si="88"/>
        <v>17.116633048877119</v>
      </c>
      <c r="I82" s="59">
        <f t="shared" si="65"/>
        <v>36.310366935505556</v>
      </c>
      <c r="J82" s="59">
        <f t="shared" si="66"/>
        <v>47.597695194906294</v>
      </c>
      <c r="K82" s="59">
        <f t="shared" si="67"/>
        <v>45.019557839372965</v>
      </c>
      <c r="L82" s="59">
        <f t="shared" si="68"/>
        <v>10.643520067374084</v>
      </c>
      <c r="M82" s="59">
        <f t="shared" si="69"/>
        <v>37.35469532275556</v>
      </c>
      <c r="N82" s="59">
        <f t="shared" si="70"/>
        <v>21.49378119850067</v>
      </c>
      <c r="O82" s="59">
        <f t="shared" si="71"/>
        <v>18.979850796654404</v>
      </c>
      <c r="P82" s="59">
        <f t="shared" si="72"/>
        <v>-62.899108886843521</v>
      </c>
      <c r="Q82" s="59">
        <f t="shared" si="73"/>
        <v>259.28672714647149</v>
      </c>
      <c r="R82" s="59">
        <f t="shared" si="74"/>
        <v>13.95064653593225</v>
      </c>
      <c r="S82" s="59">
        <f t="shared" si="75"/>
        <v>-8.1069641743470982</v>
      </c>
      <c r="T82" s="59">
        <f t="shared" si="76"/>
        <v>17.358210705145623</v>
      </c>
      <c r="U82" s="59">
        <f t="shared" si="77"/>
        <v>10.143919122804107</v>
      </c>
      <c r="V82" s="59">
        <f t="shared" si="78"/>
        <v>-10.694692371511152</v>
      </c>
      <c r="W82" s="59">
        <f t="shared" si="79"/>
        <v>1.8388477602595827</v>
      </c>
      <c r="X82" s="59">
        <f t="shared" si="80"/>
        <v>9.6734969854482529</v>
      </c>
      <c r="Y82" s="59">
        <f t="shared" si="81"/>
        <v>5.532050961538701</v>
      </c>
      <c r="Z82" s="59">
        <f t="shared" si="82"/>
        <v>-7.0696522191869775</v>
      </c>
      <c r="AA82" s="59">
        <f t="shared" si="89"/>
        <v>4.4192442883911554E-2</v>
      </c>
      <c r="AB82" s="59">
        <f t="shared" si="89"/>
        <v>15.938839110076628</v>
      </c>
      <c r="AC82" s="59">
        <f t="shared" si="90"/>
        <v>-14.830548069293059</v>
      </c>
      <c r="AD82" s="59">
        <f t="shared" si="90"/>
        <v>-8.8266531324501329</v>
      </c>
      <c r="AE82" s="59">
        <f t="shared" si="91"/>
        <v>14.033442020100239</v>
      </c>
    </row>
    <row r="83" spans="1:31">
      <c r="A83" s="58">
        <v>870322</v>
      </c>
      <c r="B83" s="59" t="s">
        <v>97</v>
      </c>
      <c r="C83" s="59">
        <f t="shared" si="83"/>
        <v>-21.601485223569881</v>
      </c>
      <c r="D83" s="59">
        <f t="shared" si="84"/>
        <v>-6.5145114905694044</v>
      </c>
      <c r="E83" s="59">
        <f t="shared" si="85"/>
        <v>-88.74467735226898</v>
      </c>
      <c r="F83" s="59">
        <f t="shared" si="86"/>
        <v>-76.774537839318967</v>
      </c>
      <c r="G83" s="59">
        <f t="shared" si="87"/>
        <v>100.28222261442718</v>
      </c>
      <c r="H83" s="59">
        <f t="shared" si="88"/>
        <v>329.27573793740714</v>
      </c>
      <c r="I83" s="59">
        <f t="shared" si="65"/>
        <v>-3.1407086633282688</v>
      </c>
      <c r="J83" s="59">
        <f t="shared" si="66"/>
        <v>-40.309307305695171</v>
      </c>
      <c r="K83" s="59">
        <f t="shared" si="67"/>
        <v>-89.185680987797056</v>
      </c>
      <c r="L83" s="59">
        <f t="shared" si="68"/>
        <v>484.51655762239761</v>
      </c>
      <c r="M83" s="59">
        <f t="shared" si="69"/>
        <v>323.80217886356411</v>
      </c>
      <c r="N83" s="59">
        <f t="shared" si="70"/>
        <v>-37.948636958691097</v>
      </c>
      <c r="O83" s="59">
        <f t="shared" si="71"/>
        <v>65.648085928542429</v>
      </c>
      <c r="P83" s="59">
        <f t="shared" si="72"/>
        <v>126.46353085886091</v>
      </c>
      <c r="Q83" s="59">
        <f t="shared" si="73"/>
        <v>151.14461743782894</v>
      </c>
      <c r="R83" s="59">
        <f t="shared" si="74"/>
        <v>212.75595768590944</v>
      </c>
      <c r="S83" s="59">
        <f t="shared" si="75"/>
        <v>70.977763758727207</v>
      </c>
      <c r="T83" s="59">
        <f t="shared" si="76"/>
        <v>-15.353497462636085</v>
      </c>
      <c r="U83" s="59">
        <f t="shared" si="77"/>
        <v>8.1877346156371829</v>
      </c>
      <c r="V83" s="59">
        <f t="shared" si="78"/>
        <v>38.207184964062577</v>
      </c>
      <c r="W83" s="59">
        <f t="shared" si="79"/>
        <v>-14.669174853296468</v>
      </c>
      <c r="X83" s="59">
        <f t="shared" si="80"/>
        <v>13.976276870974132</v>
      </c>
      <c r="Y83" s="59">
        <f t="shared" si="81"/>
        <v>-8.3943577944824028</v>
      </c>
      <c r="Z83" s="59">
        <f t="shared" si="82"/>
        <v>18.964073800142089</v>
      </c>
      <c r="AA83" s="59">
        <f t="shared" si="89"/>
        <v>15.720071027599005</v>
      </c>
      <c r="AB83" s="59">
        <f t="shared" si="89"/>
        <v>-19.836940031746281</v>
      </c>
      <c r="AC83" s="59">
        <f t="shared" si="90"/>
        <v>-28.493241303506807</v>
      </c>
      <c r="AD83" s="59">
        <f t="shared" si="90"/>
        <v>-57.798789160893485</v>
      </c>
      <c r="AE83" s="59">
        <f t="shared" si="91"/>
        <v>3.8550125627971283</v>
      </c>
    </row>
    <row r="84" spans="1:31">
      <c r="A84" s="58">
        <v>870333</v>
      </c>
      <c r="B84" s="59" t="s">
        <v>97</v>
      </c>
      <c r="C84" s="59">
        <f t="shared" si="83"/>
        <v>-18.261982634137226</v>
      </c>
      <c r="D84" s="59">
        <f t="shared" si="84"/>
        <v>0.45861855143651553</v>
      </c>
      <c r="E84" s="59">
        <f t="shared" si="85"/>
        <v>88.077342957632254</v>
      </c>
      <c r="F84" s="59">
        <f t="shared" si="86"/>
        <v>-82.826739700921635</v>
      </c>
      <c r="G84" s="59">
        <f t="shared" si="87"/>
        <v>412.87977576929416</v>
      </c>
      <c r="H84" s="59">
        <f t="shared" si="88"/>
        <v>-13.678626328986653</v>
      </c>
      <c r="I84" s="59">
        <f t="shared" si="65"/>
        <v>59.353054741847359</v>
      </c>
      <c r="J84" s="59">
        <f t="shared" si="66"/>
        <v>-48.308371513462802</v>
      </c>
      <c r="K84" s="59">
        <f t="shared" si="67"/>
        <v>174.16031318715193</v>
      </c>
      <c r="L84" s="59">
        <f t="shared" si="68"/>
        <v>5.559551200198797</v>
      </c>
      <c r="M84" s="59">
        <f t="shared" si="69"/>
        <v>212.78662123001351</v>
      </c>
      <c r="N84" s="59">
        <f t="shared" si="70"/>
        <v>216.12501396187656</v>
      </c>
      <c r="O84" s="59">
        <f t="shared" si="71"/>
        <v>5.720446749869069</v>
      </c>
      <c r="P84" s="59">
        <f t="shared" si="72"/>
        <v>514.44747585861728</v>
      </c>
      <c r="Q84" s="59">
        <f t="shared" si="73"/>
        <v>285.52839694282977</v>
      </c>
      <c r="R84" s="59">
        <f t="shared" si="74"/>
        <v>72.453435483376893</v>
      </c>
      <c r="S84" s="59">
        <f t="shared" si="75"/>
        <v>42.175001043131573</v>
      </c>
      <c r="T84" s="59">
        <f t="shared" si="76"/>
        <v>14.064690875846992</v>
      </c>
      <c r="U84" s="59">
        <f t="shared" si="77"/>
        <v>-15.512094092703137</v>
      </c>
      <c r="V84" s="59">
        <f t="shared" si="78"/>
        <v>-3.5442490386893013</v>
      </c>
      <c r="W84" s="59">
        <f t="shared" si="79"/>
        <v>-24.530164666784742</v>
      </c>
      <c r="X84" s="59">
        <f t="shared" si="80"/>
        <v>-7.3024825604798451</v>
      </c>
      <c r="Y84" s="59">
        <f t="shared" si="81"/>
        <v>-38.198734302256639</v>
      </c>
      <c r="Z84" s="59">
        <f t="shared" si="82"/>
        <v>-45.742425296681368</v>
      </c>
      <c r="AA84" s="59">
        <f t="shared" si="89"/>
        <v>-44.201668157933071</v>
      </c>
      <c r="AB84" s="59">
        <f t="shared" si="89"/>
        <v>-85.914237036470141</v>
      </c>
      <c r="AC84" s="59">
        <f t="shared" si="90"/>
        <v>414.66910684278946</v>
      </c>
      <c r="AD84" s="59">
        <f t="shared" si="90"/>
        <v>63.76531023518362</v>
      </c>
      <c r="AE84" s="59">
        <f t="shared" si="91"/>
        <v>20.896942251174394</v>
      </c>
    </row>
    <row r="85" spans="1:31">
      <c r="A85" s="58">
        <v>870830</v>
      </c>
      <c r="B85" s="59" t="s">
        <v>97</v>
      </c>
      <c r="C85" s="59" t="str">
        <f t="shared" si="83"/>
        <v>--</v>
      </c>
      <c r="D85" s="59" t="str">
        <f t="shared" si="84"/>
        <v>--</v>
      </c>
      <c r="E85" s="59" t="str">
        <f t="shared" si="85"/>
        <v>--</v>
      </c>
      <c r="F85" s="59" t="str">
        <f t="shared" si="86"/>
        <v>--</v>
      </c>
      <c r="G85" s="59" t="str">
        <f t="shared" si="87"/>
        <v>--</v>
      </c>
      <c r="H85" s="59" t="str">
        <f t="shared" si="88"/>
        <v>--</v>
      </c>
      <c r="I85" s="59" t="str">
        <f t="shared" si="65"/>
        <v>--</v>
      </c>
      <c r="J85" s="59" t="str">
        <f t="shared" si="66"/>
        <v>--</v>
      </c>
      <c r="K85" s="59" t="str">
        <f t="shared" si="67"/>
        <v>--</v>
      </c>
      <c r="L85" s="59" t="str">
        <f t="shared" si="68"/>
        <v>--</v>
      </c>
      <c r="M85" s="59" t="str">
        <f t="shared" si="69"/>
        <v>--</v>
      </c>
      <c r="N85" s="59" t="str">
        <f t="shared" si="70"/>
        <v>--</v>
      </c>
      <c r="O85" s="59">
        <f t="shared" si="71"/>
        <v>-7.6880109671691628</v>
      </c>
      <c r="P85" s="59">
        <f t="shared" si="72"/>
        <v>3.1107489460390809</v>
      </c>
      <c r="Q85" s="59">
        <f t="shared" si="73"/>
        <v>44.331924429522047</v>
      </c>
      <c r="R85" s="59">
        <f t="shared" si="74"/>
        <v>4.2711509261401943</v>
      </c>
      <c r="S85" s="59">
        <f t="shared" si="75"/>
        <v>-11.245424403549933</v>
      </c>
      <c r="T85" s="59">
        <f t="shared" si="76"/>
        <v>3.7383329298552752</v>
      </c>
      <c r="U85" s="59">
        <f t="shared" si="77"/>
        <v>2.5357478537865461</v>
      </c>
      <c r="V85" s="59">
        <f t="shared" si="78"/>
        <v>-18.722673721953015</v>
      </c>
      <c r="W85" s="59">
        <f t="shared" si="79"/>
        <v>3.1868025678656551</v>
      </c>
      <c r="X85" s="59">
        <f t="shared" si="80"/>
        <v>12.592771162719572</v>
      </c>
      <c r="Y85" s="59">
        <f t="shared" si="81"/>
        <v>12.625102348160212</v>
      </c>
      <c r="Z85" s="59">
        <f t="shared" si="82"/>
        <v>5.4983654548694574</v>
      </c>
      <c r="AA85" s="59">
        <f t="shared" si="89"/>
        <v>-7.3423100305786591</v>
      </c>
      <c r="AB85" s="59">
        <f t="shared" si="89"/>
        <v>8.9744998689977677</v>
      </c>
      <c r="AC85" s="59">
        <f t="shared" si="90"/>
        <v>-6.9085804339171659</v>
      </c>
      <c r="AD85" s="59">
        <f t="shared" si="90"/>
        <v>-1.9088397891313065</v>
      </c>
      <c r="AE85" s="59" t="str">
        <f t="shared" si="91"/>
        <v>-</v>
      </c>
    </row>
    <row r="86" spans="1:31">
      <c r="A86" s="58">
        <v>841430</v>
      </c>
      <c r="B86" s="59" t="s">
        <v>97</v>
      </c>
      <c r="C86" s="59">
        <f t="shared" si="83"/>
        <v>-8.1737329731982129</v>
      </c>
      <c r="D86" s="59">
        <f t="shared" si="84"/>
        <v>-2.1307408049923282</v>
      </c>
      <c r="E86" s="59">
        <f t="shared" si="85"/>
        <v>40.932925382065577</v>
      </c>
      <c r="F86" s="59">
        <f t="shared" si="86"/>
        <v>110.1535345558477</v>
      </c>
      <c r="G86" s="59">
        <f t="shared" si="87"/>
        <v>-2.050135888440451</v>
      </c>
      <c r="H86" s="59">
        <f t="shared" si="88"/>
        <v>22.122479752340809</v>
      </c>
      <c r="I86" s="59">
        <f t="shared" si="65"/>
        <v>18.836084028681356</v>
      </c>
      <c r="J86" s="59">
        <f t="shared" si="66"/>
        <v>21.132139034109727</v>
      </c>
      <c r="K86" s="59">
        <f t="shared" si="67"/>
        <v>35.691156529785047</v>
      </c>
      <c r="L86" s="59">
        <f t="shared" si="68"/>
        <v>-6.747741507146003</v>
      </c>
      <c r="M86" s="59">
        <f t="shared" si="69"/>
        <v>-8.3313752639239453</v>
      </c>
      <c r="N86" s="59">
        <f t="shared" si="70"/>
        <v>-4.3428246299819619</v>
      </c>
      <c r="O86" s="59">
        <f t="shared" si="71"/>
        <v>8.123094328034469</v>
      </c>
      <c r="P86" s="59">
        <f t="shared" si="72"/>
        <v>-91.238695457273835</v>
      </c>
      <c r="Q86" s="59">
        <f t="shared" si="73"/>
        <v>1166.316131111128</v>
      </c>
      <c r="R86" s="59">
        <f t="shared" si="74"/>
        <v>6.3668048977818472</v>
      </c>
      <c r="S86" s="59">
        <f t="shared" si="75"/>
        <v>-20.226002934739142</v>
      </c>
      <c r="T86" s="59">
        <f t="shared" si="76"/>
        <v>27.185521513498841</v>
      </c>
      <c r="U86" s="59">
        <f t="shared" si="77"/>
        <v>1.2584636089629981</v>
      </c>
      <c r="V86" s="59">
        <f t="shared" si="78"/>
        <v>-14.638056097032134</v>
      </c>
      <c r="W86" s="59">
        <f t="shared" si="79"/>
        <v>-7.5253798358666018</v>
      </c>
      <c r="X86" s="59">
        <f t="shared" si="80"/>
        <v>12.921646558010565</v>
      </c>
      <c r="Y86" s="59">
        <f t="shared" si="81"/>
        <v>2.9791714263618871</v>
      </c>
      <c r="Z86" s="59">
        <f t="shared" si="82"/>
        <v>-12.397188793166691</v>
      </c>
      <c r="AA86" s="59">
        <f t="shared" si="89"/>
        <v>-0.68124503058099606</v>
      </c>
      <c r="AB86" s="59">
        <f t="shared" si="89"/>
        <v>26.095356143222276</v>
      </c>
      <c r="AC86" s="59">
        <f t="shared" si="90"/>
        <v>-4.9493038397520053</v>
      </c>
      <c r="AD86" s="59">
        <f t="shared" si="90"/>
        <v>-18.506685030086885</v>
      </c>
      <c r="AE86" s="59">
        <f t="shared" si="91"/>
        <v>5.8499052303669004</v>
      </c>
    </row>
    <row r="87" spans="1:31">
      <c r="A87" s="58">
        <v>848310</v>
      </c>
      <c r="B87" s="59" t="s">
        <v>97</v>
      </c>
      <c r="C87" s="59">
        <f t="shared" si="83"/>
        <v>13.660862035780468</v>
      </c>
      <c r="D87" s="59">
        <f t="shared" si="84"/>
        <v>9.2754292562324849</v>
      </c>
      <c r="E87" s="59">
        <f t="shared" si="85"/>
        <v>24.894713892366454</v>
      </c>
      <c r="F87" s="59">
        <f t="shared" si="86"/>
        <v>91.148482214812816</v>
      </c>
      <c r="G87" s="59">
        <f t="shared" si="87"/>
        <v>25.802516893924249</v>
      </c>
      <c r="H87" s="59">
        <f t="shared" si="88"/>
        <v>50.194280481560668</v>
      </c>
      <c r="I87" s="59">
        <f t="shared" si="65"/>
        <v>32.893423586894045</v>
      </c>
      <c r="J87" s="59">
        <f t="shared" si="66"/>
        <v>55.433029143966564</v>
      </c>
      <c r="K87" s="59">
        <f t="shared" si="67"/>
        <v>50.308380205850369</v>
      </c>
      <c r="L87" s="59">
        <f t="shared" si="68"/>
        <v>21.087185956153746</v>
      </c>
      <c r="M87" s="59">
        <f t="shared" si="69"/>
        <v>24.351852136978152</v>
      </c>
      <c r="N87" s="59">
        <f t="shared" si="70"/>
        <v>45.028709056871719</v>
      </c>
      <c r="O87" s="59">
        <f t="shared" si="71"/>
        <v>23.125203575939878</v>
      </c>
      <c r="P87" s="59">
        <f t="shared" si="72"/>
        <v>-82.139082902340974</v>
      </c>
      <c r="Q87" s="59">
        <f t="shared" si="73"/>
        <v>569.33623649764274</v>
      </c>
      <c r="R87" s="59">
        <f t="shared" si="74"/>
        <v>15.142989681998941</v>
      </c>
      <c r="S87" s="59">
        <f t="shared" si="75"/>
        <v>-14.352501138510334</v>
      </c>
      <c r="T87" s="59">
        <f t="shared" si="76"/>
        <v>-11.071089343315165</v>
      </c>
      <c r="U87" s="59">
        <f t="shared" si="77"/>
        <v>8.8325231002691567</v>
      </c>
      <c r="V87" s="59">
        <f t="shared" si="78"/>
        <v>-10.181686650738669</v>
      </c>
      <c r="W87" s="59">
        <f t="shared" si="79"/>
        <v>-8.1614585030185083</v>
      </c>
      <c r="X87" s="59">
        <f t="shared" si="80"/>
        <v>13.587949886090755</v>
      </c>
      <c r="Y87" s="59">
        <f t="shared" si="81"/>
        <v>12.766789034394407</v>
      </c>
      <c r="Z87" s="59">
        <f t="shared" si="82"/>
        <v>-4.2370532068286622</v>
      </c>
      <c r="AA87" s="59">
        <f t="shared" si="89"/>
        <v>-15.11431450224606</v>
      </c>
      <c r="AB87" s="59">
        <f t="shared" si="89"/>
        <v>25.028064811725443</v>
      </c>
      <c r="AC87" s="59">
        <f t="shared" si="90"/>
        <v>-7.4248367754198483</v>
      </c>
      <c r="AD87" s="59">
        <f t="shared" si="90"/>
        <v>-8.5646659507382878</v>
      </c>
      <c r="AE87" s="59">
        <f t="shared" si="91"/>
        <v>14.322555541774392</v>
      </c>
    </row>
    <row r="88" spans="1:31">
      <c r="A88" s="58">
        <v>840999</v>
      </c>
      <c r="B88" s="59" t="s">
        <v>97</v>
      </c>
      <c r="C88" s="59">
        <f t="shared" ref="C88:C98" si="92">IF(B26=0,"--",(C26/B26)*100-100)</f>
        <v>37.038542309883411</v>
      </c>
      <c r="D88" s="59">
        <f t="shared" ref="D88:D98" si="93">IF(C26=0,"--",(D26/C26)*100-100)</f>
        <v>-24.306179166151153</v>
      </c>
      <c r="E88" s="59">
        <f t="shared" ref="E88:E98" si="94">IF(D26=0,"--",(E26/D26)*100-100)</f>
        <v>-15.338030708732049</v>
      </c>
      <c r="F88" s="59">
        <f t="shared" ref="F88:F98" si="95">IF(E26=0,"--",(F26/E26)*100-100)</f>
        <v>14.645426261120605</v>
      </c>
      <c r="G88" s="59">
        <f t="shared" ref="G88:G98" si="96">IF(F26=0,"--",(G26/F26)*100-100)</f>
        <v>15.573341212934963</v>
      </c>
      <c r="H88" s="59">
        <f t="shared" ref="H88:H98" si="97">IF(G26=0,"--",(H26/G26)*100-100)</f>
        <v>5.7378346735829808</v>
      </c>
      <c r="I88" s="59">
        <f t="shared" si="65"/>
        <v>13.593855980746653</v>
      </c>
      <c r="J88" s="59">
        <f t="shared" si="66"/>
        <v>-10.183316693551404</v>
      </c>
      <c r="K88" s="59">
        <f t="shared" si="67"/>
        <v>31.813190113292166</v>
      </c>
      <c r="L88" s="59">
        <f t="shared" si="68"/>
        <v>9.8565942334728049</v>
      </c>
      <c r="M88" s="59">
        <f t="shared" si="69"/>
        <v>-6.3842943860501862</v>
      </c>
      <c r="N88" s="59">
        <f t="shared" si="70"/>
        <v>61.227725939819919</v>
      </c>
      <c r="O88" s="59">
        <f t="shared" si="71"/>
        <v>82.947610131249405</v>
      </c>
      <c r="P88" s="59">
        <f t="shared" si="72"/>
        <v>-77.747804860547532</v>
      </c>
      <c r="Q88" s="59">
        <f t="shared" si="73"/>
        <v>314.0265073226671</v>
      </c>
      <c r="R88" s="59">
        <f t="shared" si="74"/>
        <v>19.698248722499372</v>
      </c>
      <c r="S88" s="59">
        <f t="shared" si="75"/>
        <v>-26.272589349413551</v>
      </c>
      <c r="T88" s="59">
        <f t="shared" si="76"/>
        <v>-4.8427012904057989</v>
      </c>
      <c r="U88" s="59">
        <f t="shared" si="77"/>
        <v>19.084333494970096</v>
      </c>
      <c r="V88" s="59">
        <f t="shared" si="78"/>
        <v>-13.974129109127972</v>
      </c>
      <c r="W88" s="59">
        <f t="shared" si="79"/>
        <v>-4.2689433548872699</v>
      </c>
      <c r="X88" s="59">
        <f t="shared" si="80"/>
        <v>41.289181930592065</v>
      </c>
      <c r="Y88" s="59">
        <f t="shared" si="81"/>
        <v>10.635092656993123</v>
      </c>
      <c r="Z88" s="59">
        <f t="shared" si="82"/>
        <v>-8.8861383828674434</v>
      </c>
      <c r="AA88" s="59">
        <f t="shared" si="89"/>
        <v>19.346906776785232</v>
      </c>
      <c r="AB88" s="59">
        <f t="shared" si="89"/>
        <v>12.115817066678574</v>
      </c>
      <c r="AC88" s="59">
        <f t="shared" si="90"/>
        <v>-11.786537194286211</v>
      </c>
      <c r="AD88" s="59">
        <f t="shared" si="90"/>
        <v>13.419200480520502</v>
      </c>
      <c r="AE88" s="59">
        <f t="shared" si="91"/>
        <v>7.0756477980652477</v>
      </c>
    </row>
    <row r="89" spans="1:31">
      <c r="A89" s="58">
        <v>841459</v>
      </c>
      <c r="B89" s="59" t="s">
        <v>97</v>
      </c>
      <c r="C89" s="59">
        <f t="shared" si="92"/>
        <v>-13.372770941996365</v>
      </c>
      <c r="D89" s="59">
        <f t="shared" si="93"/>
        <v>-2.0356580997260494</v>
      </c>
      <c r="E89" s="59">
        <f t="shared" si="94"/>
        <v>-11.248309483136993</v>
      </c>
      <c r="F89" s="59">
        <f t="shared" si="95"/>
        <v>-24.14539741159814</v>
      </c>
      <c r="G89" s="59">
        <f t="shared" si="96"/>
        <v>38.805656259873189</v>
      </c>
      <c r="H89" s="59">
        <f t="shared" si="97"/>
        <v>41.692581845980413</v>
      </c>
      <c r="I89" s="59">
        <f t="shared" si="65"/>
        <v>30.623244034624378</v>
      </c>
      <c r="J89" s="59">
        <f t="shared" si="66"/>
        <v>38.300012129223632</v>
      </c>
      <c r="K89" s="59">
        <f t="shared" si="67"/>
        <v>93.830167950490647</v>
      </c>
      <c r="L89" s="59">
        <f t="shared" si="68"/>
        <v>2.1121961782185394E-2</v>
      </c>
      <c r="M89" s="59">
        <f t="shared" si="69"/>
        <v>9.1441732916040337</v>
      </c>
      <c r="N89" s="59">
        <f t="shared" si="70"/>
        <v>141.41170136343644</v>
      </c>
      <c r="O89" s="59">
        <f t="shared" si="71"/>
        <v>17.977409228221859</v>
      </c>
      <c r="P89" s="59">
        <f t="shared" si="72"/>
        <v>-72.584615895845985</v>
      </c>
      <c r="Q89" s="59">
        <f t="shared" si="73"/>
        <v>299.95648102601848</v>
      </c>
      <c r="R89" s="59">
        <f t="shared" si="74"/>
        <v>8.4765882831683115</v>
      </c>
      <c r="S89" s="59">
        <f t="shared" si="75"/>
        <v>-44.327003179823642</v>
      </c>
      <c r="T89" s="59">
        <f t="shared" si="76"/>
        <v>85.275301272628866</v>
      </c>
      <c r="U89" s="59">
        <f t="shared" si="77"/>
        <v>3.2030275910803283</v>
      </c>
      <c r="V89" s="59">
        <f t="shared" si="78"/>
        <v>-13.325483224757591</v>
      </c>
      <c r="W89" s="59">
        <f t="shared" si="79"/>
        <v>-4.1923688696699202</v>
      </c>
      <c r="X89" s="59">
        <f t="shared" si="80"/>
        <v>6.7506607242078474</v>
      </c>
      <c r="Y89" s="59">
        <f t="shared" si="81"/>
        <v>10.29687707217532</v>
      </c>
      <c r="Z89" s="59">
        <f t="shared" si="82"/>
        <v>-2.6313168029504936</v>
      </c>
      <c r="AA89" s="59">
        <f t="shared" si="89"/>
        <v>1.958512670393489</v>
      </c>
      <c r="AB89" s="59">
        <f t="shared" si="89"/>
        <v>19.79374801590788</v>
      </c>
      <c r="AC89" s="59">
        <f t="shared" si="90"/>
        <v>-10.322255249840893</v>
      </c>
      <c r="AD89" s="59">
        <f t="shared" si="90"/>
        <v>-16.7920828717441</v>
      </c>
      <c r="AE89" s="59">
        <f t="shared" si="91"/>
        <v>9.3730385186290306</v>
      </c>
    </row>
    <row r="90" spans="1:31">
      <c r="A90" s="58">
        <v>842139</v>
      </c>
      <c r="B90" s="59" t="s">
        <v>97</v>
      </c>
      <c r="C90" s="59">
        <f t="shared" si="92"/>
        <v>-4.2519960267091932</v>
      </c>
      <c r="D90" s="59">
        <f t="shared" si="93"/>
        <v>-21.857610773841046</v>
      </c>
      <c r="E90" s="59">
        <f t="shared" si="94"/>
        <v>-40.642198658875415</v>
      </c>
      <c r="F90" s="59">
        <f t="shared" si="95"/>
        <v>217.18450069657945</v>
      </c>
      <c r="G90" s="59">
        <f t="shared" si="96"/>
        <v>30.324638358053022</v>
      </c>
      <c r="H90" s="59">
        <f t="shared" si="97"/>
        <v>157.77083494461988</v>
      </c>
      <c r="I90" s="59">
        <f t="shared" si="65"/>
        <v>44.975655205758756</v>
      </c>
      <c r="J90" s="59">
        <f t="shared" si="66"/>
        <v>-10.424642192482096</v>
      </c>
      <c r="K90" s="59">
        <f t="shared" si="67"/>
        <v>41.609571423522937</v>
      </c>
      <c r="L90" s="59">
        <f t="shared" si="68"/>
        <v>10.539054856856026</v>
      </c>
      <c r="M90" s="59">
        <f t="shared" si="69"/>
        <v>18.381412535077857</v>
      </c>
      <c r="N90" s="59">
        <f t="shared" si="70"/>
        <v>-5.9884618349898489</v>
      </c>
      <c r="O90" s="59">
        <f t="shared" si="71"/>
        <v>15.213106239966237</v>
      </c>
      <c r="P90" s="59">
        <f t="shared" si="72"/>
        <v>-89.960510030774486</v>
      </c>
      <c r="Q90" s="59">
        <f t="shared" si="73"/>
        <v>1260.5528627277513</v>
      </c>
      <c r="R90" s="59">
        <f t="shared" si="74"/>
        <v>2.3359865514069895</v>
      </c>
      <c r="S90" s="59">
        <f t="shared" si="75"/>
        <v>-16.326418820659399</v>
      </c>
      <c r="T90" s="59">
        <f t="shared" si="76"/>
        <v>21.288597290003281</v>
      </c>
      <c r="U90" s="59">
        <f t="shared" si="77"/>
        <v>8.3943029041098782</v>
      </c>
      <c r="V90" s="59">
        <f t="shared" si="78"/>
        <v>-19.363470337655059</v>
      </c>
      <c r="W90" s="59">
        <f t="shared" si="79"/>
        <v>-4.1324598440703681</v>
      </c>
      <c r="X90" s="59">
        <f t="shared" si="80"/>
        <v>11.645149712556574</v>
      </c>
      <c r="Y90" s="59">
        <f t="shared" si="81"/>
        <v>28.502587166913884</v>
      </c>
      <c r="Z90" s="59">
        <f t="shared" si="82"/>
        <v>44.757999254066988</v>
      </c>
      <c r="AA90" s="59">
        <f t="shared" si="89"/>
        <v>-20.81917336538298</v>
      </c>
      <c r="AB90" s="59">
        <f t="shared" si="89"/>
        <v>9.5683372262606667</v>
      </c>
      <c r="AC90" s="59">
        <f t="shared" si="90"/>
        <v>-29.84599921458333</v>
      </c>
      <c r="AD90" s="59">
        <f t="shared" si="90"/>
        <v>5.0073435325931968</v>
      </c>
      <c r="AE90" s="59">
        <f t="shared" si="91"/>
        <v>10.778159416760587</v>
      </c>
    </row>
    <row r="91" spans="1:31">
      <c r="A91" s="58">
        <v>940190</v>
      </c>
      <c r="B91" s="59" t="s">
        <v>97</v>
      </c>
      <c r="C91" s="59">
        <f t="shared" si="92"/>
        <v>-1.0163932606426584</v>
      </c>
      <c r="D91" s="59">
        <f t="shared" si="93"/>
        <v>2.2130895789366605</v>
      </c>
      <c r="E91" s="59">
        <f t="shared" si="94"/>
        <v>25.172979238351019</v>
      </c>
      <c r="F91" s="59">
        <f t="shared" si="95"/>
        <v>68.870648867637215</v>
      </c>
      <c r="G91" s="59">
        <f t="shared" si="96"/>
        <v>288.18220543093133</v>
      </c>
      <c r="H91" s="59">
        <f t="shared" si="97"/>
        <v>19.409110884525219</v>
      </c>
      <c r="I91" s="59">
        <f t="shared" si="65"/>
        <v>10.564309902833699</v>
      </c>
      <c r="J91" s="59">
        <f t="shared" si="66"/>
        <v>94.449428116361901</v>
      </c>
      <c r="K91" s="59">
        <f t="shared" si="67"/>
        <v>52.481570479825479</v>
      </c>
      <c r="L91" s="59">
        <f t="shared" si="68"/>
        <v>-1.4183276396084921</v>
      </c>
      <c r="M91" s="59">
        <f t="shared" si="69"/>
        <v>23.411304925204291</v>
      </c>
      <c r="N91" s="59">
        <f t="shared" si="70"/>
        <v>28.365095118427348</v>
      </c>
      <c r="O91" s="59">
        <f t="shared" si="71"/>
        <v>7.5816957014350521</v>
      </c>
      <c r="P91" s="59">
        <f t="shared" si="72"/>
        <v>-41.631698427803464</v>
      </c>
      <c r="Q91" s="59">
        <f t="shared" si="73"/>
        <v>198.03109444101779</v>
      </c>
      <c r="R91" s="59">
        <f t="shared" si="74"/>
        <v>15.883885616123877</v>
      </c>
      <c r="S91" s="59">
        <f t="shared" si="75"/>
        <v>-4.2529255114315703</v>
      </c>
      <c r="T91" s="59">
        <f t="shared" si="76"/>
        <v>5.2522608694974764</v>
      </c>
      <c r="U91" s="59">
        <f t="shared" si="77"/>
        <v>-3.6066011638884277</v>
      </c>
      <c r="V91" s="59">
        <f t="shared" si="78"/>
        <v>-20.655501094864377</v>
      </c>
      <c r="W91" s="59">
        <f t="shared" si="79"/>
        <v>5.4568685243923767</v>
      </c>
      <c r="X91" s="59">
        <f t="shared" si="80"/>
        <v>6.1364962131956986</v>
      </c>
      <c r="Y91" s="59">
        <f t="shared" si="81"/>
        <v>-6.2393224522276824</v>
      </c>
      <c r="Z91" s="59">
        <f t="shared" si="82"/>
        <v>-28.278443633515266</v>
      </c>
      <c r="AA91" s="59">
        <f t="shared" si="89"/>
        <v>-15.548318072352458</v>
      </c>
      <c r="AB91" s="59">
        <f t="shared" si="89"/>
        <v>5.7012656495426342</v>
      </c>
      <c r="AC91" s="59">
        <f t="shared" si="90"/>
        <v>-100</v>
      </c>
      <c r="AD91" s="59" t="str">
        <f t="shared" si="90"/>
        <v>--</v>
      </c>
      <c r="AE91" s="59">
        <f t="shared" si="91"/>
        <v>-100</v>
      </c>
    </row>
    <row r="92" spans="1:31">
      <c r="A92" s="58">
        <v>870880</v>
      </c>
      <c r="B92" s="59" t="s">
        <v>97</v>
      </c>
      <c r="C92" s="59">
        <f t="shared" si="92"/>
        <v>62.959186857920088</v>
      </c>
      <c r="D92" s="59">
        <f t="shared" si="93"/>
        <v>-8.9624311587324144</v>
      </c>
      <c r="E92" s="59">
        <f t="shared" si="94"/>
        <v>1.5579248174909139</v>
      </c>
      <c r="F92" s="59">
        <f t="shared" si="95"/>
        <v>93.057122260034589</v>
      </c>
      <c r="G92" s="59">
        <f t="shared" si="96"/>
        <v>60.981836839826229</v>
      </c>
      <c r="H92" s="59">
        <f t="shared" si="97"/>
        <v>28.858568159330758</v>
      </c>
      <c r="I92" s="59">
        <f t="shared" si="65"/>
        <v>26.17181908693351</v>
      </c>
      <c r="J92" s="59">
        <f t="shared" si="66"/>
        <v>33.454136281314391</v>
      </c>
      <c r="K92" s="59">
        <f t="shared" si="67"/>
        <v>19.895286357597229</v>
      </c>
      <c r="L92" s="59">
        <f t="shared" si="68"/>
        <v>-24.335396903507174</v>
      </c>
      <c r="M92" s="59">
        <f t="shared" si="69"/>
        <v>4.0986658145492356</v>
      </c>
      <c r="N92" s="59">
        <f t="shared" si="70"/>
        <v>213.06362369203936</v>
      </c>
      <c r="O92" s="59">
        <f t="shared" si="71"/>
        <v>31.747641069110898</v>
      </c>
      <c r="P92" s="59">
        <f t="shared" si="72"/>
        <v>47.007113658877131</v>
      </c>
      <c r="Q92" s="59">
        <f t="shared" si="73"/>
        <v>56.107282695337176</v>
      </c>
      <c r="R92" s="59">
        <f t="shared" si="74"/>
        <v>16.772453086303528</v>
      </c>
      <c r="S92" s="59">
        <f t="shared" si="75"/>
        <v>0.78679666116525482</v>
      </c>
      <c r="T92" s="59">
        <f t="shared" si="76"/>
        <v>5.4190609572619621</v>
      </c>
      <c r="U92" s="59">
        <f t="shared" si="77"/>
        <v>16.665868614742422</v>
      </c>
      <c r="V92" s="59">
        <f t="shared" si="78"/>
        <v>-9.4551291291529509</v>
      </c>
      <c r="W92" s="59">
        <f t="shared" si="79"/>
        <v>0.86474571891118046</v>
      </c>
      <c r="X92" s="59">
        <f t="shared" si="80"/>
        <v>10.08597332176717</v>
      </c>
      <c r="Y92" s="59">
        <f t="shared" si="81"/>
        <v>9.7546797981725462</v>
      </c>
      <c r="Z92" s="59">
        <f t="shared" si="82"/>
        <v>-12.890551948899414</v>
      </c>
      <c r="AA92" s="59">
        <f t="shared" si="89"/>
        <v>19.699112614186802</v>
      </c>
      <c r="AB92" s="59">
        <f t="shared" si="89"/>
        <v>12.562092995555346</v>
      </c>
      <c r="AC92" s="59">
        <f t="shared" si="90"/>
        <v>-8.9430374748692287</v>
      </c>
      <c r="AD92" s="59">
        <f t="shared" si="90"/>
        <v>-14.736298602200463</v>
      </c>
      <c r="AE92" s="59">
        <f t="shared" si="91"/>
        <v>18.343160292907541</v>
      </c>
    </row>
    <row r="93" spans="1:31">
      <c r="A93" s="58">
        <v>841330</v>
      </c>
      <c r="B93" s="59" t="s">
        <v>97</v>
      </c>
      <c r="C93" s="59">
        <f t="shared" si="92"/>
        <v>55.802954062006876</v>
      </c>
      <c r="D93" s="59">
        <f t="shared" si="93"/>
        <v>44.762278167533736</v>
      </c>
      <c r="E93" s="59">
        <f t="shared" si="94"/>
        <v>108.78554472927644</v>
      </c>
      <c r="F93" s="59">
        <f t="shared" si="95"/>
        <v>18.453305739332905</v>
      </c>
      <c r="G93" s="59">
        <f t="shared" si="96"/>
        <v>27.504561740613781</v>
      </c>
      <c r="H93" s="59">
        <f t="shared" si="97"/>
        <v>11.730287351686201</v>
      </c>
      <c r="I93" s="59">
        <f t="shared" si="65"/>
        <v>24.922756250093144</v>
      </c>
      <c r="J93" s="59">
        <f t="shared" si="66"/>
        <v>65.115415987955458</v>
      </c>
      <c r="K93" s="59">
        <f t="shared" si="67"/>
        <v>51.731723301331982</v>
      </c>
      <c r="L93" s="59">
        <f t="shared" si="68"/>
        <v>11.241192936217885</v>
      </c>
      <c r="M93" s="59">
        <f t="shared" si="69"/>
        <v>-11.350394972589584</v>
      </c>
      <c r="N93" s="59">
        <f t="shared" si="70"/>
        <v>43.061728516367879</v>
      </c>
      <c r="O93" s="59">
        <f t="shared" si="71"/>
        <v>50.219905332706162</v>
      </c>
      <c r="P93" s="59">
        <f t="shared" si="72"/>
        <v>-61.797061489102624</v>
      </c>
      <c r="Q93" s="59">
        <f t="shared" si="73"/>
        <v>185.35276676210873</v>
      </c>
      <c r="R93" s="59">
        <f t="shared" si="74"/>
        <v>29.256163238352229</v>
      </c>
      <c r="S93" s="59">
        <f t="shared" si="75"/>
        <v>-12.071114853682261</v>
      </c>
      <c r="T93" s="59">
        <f t="shared" si="76"/>
        <v>2.1197482479746128</v>
      </c>
      <c r="U93" s="59">
        <f t="shared" si="77"/>
        <v>23.45624741475352</v>
      </c>
      <c r="V93" s="59">
        <f t="shared" si="78"/>
        <v>-9.9202076939889849</v>
      </c>
      <c r="W93" s="59">
        <f t="shared" si="79"/>
        <v>0.63851601551616</v>
      </c>
      <c r="X93" s="59">
        <f t="shared" si="80"/>
        <v>21.435053449081565</v>
      </c>
      <c r="Y93" s="59">
        <f t="shared" si="81"/>
        <v>12.794848115650723</v>
      </c>
      <c r="Z93" s="59">
        <f t="shared" si="82"/>
        <v>-9.0530646929474585</v>
      </c>
      <c r="AA93" s="59">
        <f t="shared" si="89"/>
        <v>3.6919320370511599</v>
      </c>
      <c r="AB93" s="59">
        <f t="shared" si="89"/>
        <v>2.7101685813197633</v>
      </c>
      <c r="AC93" s="59">
        <f t="shared" si="90"/>
        <v>-23.225324721123243</v>
      </c>
      <c r="AD93" s="59">
        <f t="shared" si="90"/>
        <v>-12.208746862162883</v>
      </c>
      <c r="AE93" s="59">
        <f t="shared" si="91"/>
        <v>15.587355024003585</v>
      </c>
    </row>
    <row r="94" spans="1:31">
      <c r="A94" s="58">
        <v>870850</v>
      </c>
      <c r="B94" s="59" t="s">
        <v>97</v>
      </c>
      <c r="C94" s="59">
        <f t="shared" si="92"/>
        <v>-8.36352174008573</v>
      </c>
      <c r="D94" s="59">
        <f t="shared" si="93"/>
        <v>31.545041020951913</v>
      </c>
      <c r="E94" s="59">
        <f t="shared" si="94"/>
        <v>-3.1840055448808755</v>
      </c>
      <c r="F94" s="59">
        <f t="shared" si="95"/>
        <v>127.49790203634799</v>
      </c>
      <c r="G94" s="59">
        <f t="shared" si="96"/>
        <v>-14.196134230405647</v>
      </c>
      <c r="H94" s="59">
        <f t="shared" si="97"/>
        <v>45.908638652530271</v>
      </c>
      <c r="I94" s="59">
        <f t="shared" si="65"/>
        <v>21.568184165175964</v>
      </c>
      <c r="J94" s="59">
        <f t="shared" si="66"/>
        <v>147.46772575042667</v>
      </c>
      <c r="K94" s="59">
        <f t="shared" si="67"/>
        <v>47.562485964621629</v>
      </c>
      <c r="L94" s="59">
        <f t="shared" si="68"/>
        <v>-57.554119973890458</v>
      </c>
      <c r="M94" s="59">
        <f t="shared" si="69"/>
        <v>-39.632641598471437</v>
      </c>
      <c r="N94" s="59">
        <f t="shared" si="70"/>
        <v>508.23329009040231</v>
      </c>
      <c r="O94" s="59">
        <f t="shared" si="71"/>
        <v>28.271753523814454</v>
      </c>
      <c r="P94" s="59">
        <f t="shared" si="72"/>
        <v>-1.2096061763005963</v>
      </c>
      <c r="Q94" s="59">
        <f t="shared" si="73"/>
        <v>45.221138409626406</v>
      </c>
      <c r="R94" s="59">
        <f t="shared" si="74"/>
        <v>32.301177383551874</v>
      </c>
      <c r="S94" s="59">
        <f t="shared" si="75"/>
        <v>11.613465530838823</v>
      </c>
      <c r="T94" s="59">
        <f t="shared" si="76"/>
        <v>-5.0824143142906024</v>
      </c>
      <c r="U94" s="59">
        <f t="shared" si="77"/>
        <v>38.011519008642921</v>
      </c>
      <c r="V94" s="59">
        <f t="shared" si="78"/>
        <v>-4.8754268216831065</v>
      </c>
      <c r="W94" s="59">
        <f t="shared" si="79"/>
        <v>8.2416715536459009</v>
      </c>
      <c r="X94" s="59">
        <f t="shared" si="80"/>
        <v>-1.2387314852462197</v>
      </c>
      <c r="Y94" s="59">
        <f t="shared" si="81"/>
        <v>13.54030108082047</v>
      </c>
      <c r="Z94" s="59">
        <f t="shared" si="82"/>
        <v>-2.8589976171326867</v>
      </c>
      <c r="AA94" s="59">
        <f t="shared" si="89"/>
        <v>-4.2565099328054004</v>
      </c>
      <c r="AB94" s="59">
        <f t="shared" si="89"/>
        <v>28.395656157072835</v>
      </c>
      <c r="AC94" s="59">
        <f t="shared" si="90"/>
        <v>-13.058047181196201</v>
      </c>
      <c r="AD94" s="59">
        <f t="shared" si="90"/>
        <v>-10.021248031492533</v>
      </c>
      <c r="AE94" s="59">
        <f t="shared" si="91"/>
        <v>16.708303617099716</v>
      </c>
    </row>
    <row r="95" spans="1:31">
      <c r="A95" s="58">
        <v>401699</v>
      </c>
      <c r="B95" s="59" t="s">
        <v>97</v>
      </c>
      <c r="C95" s="59">
        <f t="shared" si="92"/>
        <v>10.50701347802574</v>
      </c>
      <c r="D95" s="59">
        <f t="shared" si="93"/>
        <v>41.05779326058817</v>
      </c>
      <c r="E95" s="59">
        <f t="shared" si="94"/>
        <v>4.12655796571606</v>
      </c>
      <c r="F95" s="59">
        <f t="shared" si="95"/>
        <v>51.907517856311301</v>
      </c>
      <c r="G95" s="59">
        <f t="shared" si="96"/>
        <v>32.367927328799681</v>
      </c>
      <c r="H95" s="59">
        <f t="shared" si="97"/>
        <v>11.042736252652972</v>
      </c>
      <c r="I95" s="59">
        <f t="shared" si="65"/>
        <v>14.509494834311226</v>
      </c>
      <c r="J95" s="59">
        <f t="shared" si="66"/>
        <v>31.405664357767307</v>
      </c>
      <c r="K95" s="59">
        <f t="shared" si="67"/>
        <v>53.094550920494299</v>
      </c>
      <c r="L95" s="59">
        <f t="shared" si="68"/>
        <v>15.769533428072364</v>
      </c>
      <c r="M95" s="59">
        <f t="shared" si="69"/>
        <v>22.507946218760907</v>
      </c>
      <c r="N95" s="59">
        <f t="shared" si="70"/>
        <v>18.942638519012277</v>
      </c>
      <c r="O95" s="59">
        <f t="shared" si="71"/>
        <v>9.6957151585487509</v>
      </c>
      <c r="P95" s="59">
        <f t="shared" si="72"/>
        <v>-61.399393517459778</v>
      </c>
      <c r="Q95" s="59">
        <f t="shared" si="73"/>
        <v>231.28915554989391</v>
      </c>
      <c r="R95" s="59">
        <f t="shared" si="74"/>
        <v>14.179533779562178</v>
      </c>
      <c r="S95" s="59">
        <f t="shared" si="75"/>
        <v>-9.0870413669299097</v>
      </c>
      <c r="T95" s="59">
        <f t="shared" si="76"/>
        <v>18.956374576828196</v>
      </c>
      <c r="U95" s="59">
        <f t="shared" si="77"/>
        <v>10.347846268997117</v>
      </c>
      <c r="V95" s="59">
        <f t="shared" si="78"/>
        <v>-11.745900093408252</v>
      </c>
      <c r="W95" s="59">
        <f t="shared" si="79"/>
        <v>9.4536241913936578</v>
      </c>
      <c r="X95" s="59">
        <f t="shared" si="80"/>
        <v>4.426494373848854</v>
      </c>
      <c r="Y95" s="59">
        <f t="shared" si="81"/>
        <v>4.4184694902536563</v>
      </c>
      <c r="Z95" s="59">
        <f t="shared" si="82"/>
        <v>-10.437448916468526</v>
      </c>
      <c r="AA95" s="59">
        <f t="shared" si="89"/>
        <v>5.3220654820048878</v>
      </c>
      <c r="AB95" s="59">
        <f t="shared" si="89"/>
        <v>15.071703013118352</v>
      </c>
      <c r="AC95" s="59">
        <f t="shared" si="90"/>
        <v>-100</v>
      </c>
      <c r="AD95" s="59" t="str">
        <f t="shared" si="90"/>
        <v>--</v>
      </c>
      <c r="AE95" s="59">
        <f t="shared" si="91"/>
        <v>11.473501814797473</v>
      </c>
    </row>
    <row r="96" spans="1:31">
      <c r="A96" s="58" t="s">
        <v>105</v>
      </c>
      <c r="B96" s="59" t="s">
        <v>97</v>
      </c>
      <c r="C96" s="59">
        <f t="shared" si="92"/>
        <v>-3.9955854998158458</v>
      </c>
      <c r="D96" s="59">
        <f t="shared" si="93"/>
        <v>-12.189728399263458</v>
      </c>
      <c r="E96" s="59">
        <f t="shared" si="94"/>
        <v>10.536652969161707</v>
      </c>
      <c r="F96" s="59">
        <f t="shared" si="95"/>
        <v>49.401269741485208</v>
      </c>
      <c r="G96" s="59">
        <f t="shared" si="96"/>
        <v>40.664539550071311</v>
      </c>
      <c r="H96" s="59">
        <f t="shared" si="97"/>
        <v>29.098258798368903</v>
      </c>
      <c r="I96" s="59">
        <f t="shared" si="65"/>
        <v>43.429491104919549</v>
      </c>
      <c r="J96" s="59">
        <f t="shared" si="66"/>
        <v>55.895284004254307</v>
      </c>
      <c r="K96" s="59">
        <f t="shared" si="67"/>
        <v>25.815994283610564</v>
      </c>
      <c r="L96" s="59">
        <f t="shared" si="68"/>
        <v>-0.89688521779973485</v>
      </c>
      <c r="M96" s="59">
        <f t="shared" si="69"/>
        <v>32.462415582324468</v>
      </c>
      <c r="N96" s="59">
        <f t="shared" si="70"/>
        <v>28.708078970069806</v>
      </c>
      <c r="O96" s="59">
        <f t="shared" si="71"/>
        <v>21.078045570031435</v>
      </c>
      <c r="P96" s="59">
        <f t="shared" si="72"/>
        <v>53.744740244711352</v>
      </c>
      <c r="Q96" s="59">
        <f t="shared" si="73"/>
        <v>11.310018917616986</v>
      </c>
      <c r="R96" s="59">
        <f t="shared" si="74"/>
        <v>28.759291894483908</v>
      </c>
      <c r="S96" s="59">
        <f t="shared" si="75"/>
        <v>8.5034433099786355</v>
      </c>
      <c r="T96" s="59">
        <f t="shared" si="76"/>
        <v>4.942173696250336</v>
      </c>
      <c r="U96" s="59">
        <f t="shared" si="77"/>
        <v>17.984795832681016</v>
      </c>
      <c r="V96" s="59">
        <f t="shared" si="78"/>
        <v>-20.312607329833554</v>
      </c>
      <c r="W96" s="59">
        <f t="shared" si="79"/>
        <v>1.0821688811884655</v>
      </c>
      <c r="X96" s="59">
        <f t="shared" si="80"/>
        <v>8.8521269779080285</v>
      </c>
      <c r="Y96" s="59">
        <f t="shared" si="81"/>
        <v>4.3621360223849308</v>
      </c>
      <c r="Z96" s="59">
        <f t="shared" si="82"/>
        <v>-11.302003164393426</v>
      </c>
      <c r="AA96" s="59">
        <f t="shared" si="89"/>
        <v>-2.1420711700347681</v>
      </c>
      <c r="AB96" s="59">
        <f t="shared" si="89"/>
        <v>15.407322168672977</v>
      </c>
      <c r="AC96" s="59">
        <f t="shared" si="90"/>
        <v>-10.963782057692768</v>
      </c>
      <c r="AD96" s="59">
        <f t="shared" si="90"/>
        <v>-14.35416923649089</v>
      </c>
      <c r="AE96" s="59">
        <f t="shared" si="91"/>
        <v>12.457403515824382</v>
      </c>
    </row>
    <row r="97" spans="1:31">
      <c r="A97" s="58" t="s">
        <v>106</v>
      </c>
      <c r="B97" s="59" t="s">
        <v>97</v>
      </c>
      <c r="C97" s="59">
        <f t="shared" si="92"/>
        <v>30.069044727277571</v>
      </c>
      <c r="D97" s="59">
        <f t="shared" si="93"/>
        <v>0.54408574537561094</v>
      </c>
      <c r="E97" s="59">
        <f t="shared" si="94"/>
        <v>45.802435257213574</v>
      </c>
      <c r="F97" s="59">
        <f t="shared" si="95"/>
        <v>3.3969855042717825</v>
      </c>
      <c r="G97" s="59">
        <f t="shared" si="96"/>
        <v>5.2765498021156105</v>
      </c>
      <c r="H97" s="59">
        <f t="shared" si="97"/>
        <v>6.0417522955325609</v>
      </c>
      <c r="I97" s="59">
        <f t="shared" si="65"/>
        <v>71.768298364461202</v>
      </c>
      <c r="J97" s="59">
        <f t="shared" si="66"/>
        <v>38.485045608192138</v>
      </c>
      <c r="K97" s="59">
        <f t="shared" si="67"/>
        <v>-11.487288455089129</v>
      </c>
      <c r="L97" s="59">
        <f t="shared" si="68"/>
        <v>-4.4139182803454844</v>
      </c>
      <c r="M97" s="59">
        <f t="shared" si="69"/>
        <v>30.051389064757075</v>
      </c>
      <c r="N97" s="59">
        <f t="shared" si="70"/>
        <v>-36.207121714266044</v>
      </c>
      <c r="O97" s="59">
        <f t="shared" si="71"/>
        <v>68.722344881620614</v>
      </c>
      <c r="P97" s="59">
        <f t="shared" si="72"/>
        <v>-81.12110779912679</v>
      </c>
      <c r="Q97" s="59">
        <f t="shared" si="73"/>
        <v>562.60240860770728</v>
      </c>
      <c r="R97" s="59">
        <f t="shared" si="74"/>
        <v>16.240944555494693</v>
      </c>
      <c r="S97" s="59">
        <f t="shared" si="75"/>
        <v>-32.368186345667183</v>
      </c>
      <c r="T97" s="59">
        <f t="shared" si="76"/>
        <v>24.254125869756422</v>
      </c>
      <c r="U97" s="59">
        <f t="shared" si="77"/>
        <v>14.858674196357029</v>
      </c>
      <c r="V97" s="59">
        <f t="shared" si="78"/>
        <v>17.725741858801044</v>
      </c>
      <c r="W97" s="59">
        <f t="shared" si="79"/>
        <v>0.50338025345656945</v>
      </c>
      <c r="X97" s="59">
        <f t="shared" si="80"/>
        <v>-9.6928232968823238</v>
      </c>
      <c r="Y97" s="59">
        <f t="shared" si="81"/>
        <v>5.3130708736411663</v>
      </c>
      <c r="Z97" s="59">
        <f t="shared" si="82"/>
        <v>-9.3941186927273321</v>
      </c>
      <c r="AA97" s="59">
        <f t="shared" si="89"/>
        <v>8.3054647899087257</v>
      </c>
      <c r="AB97" s="59">
        <f t="shared" si="89"/>
        <v>-11.187203420059603</v>
      </c>
      <c r="AC97" s="59">
        <f t="shared" si="90"/>
        <v>66.21505147814969</v>
      </c>
      <c r="AD97" s="59">
        <f t="shared" si="90"/>
        <v>-14.607936320497913</v>
      </c>
      <c r="AE97" s="59">
        <f t="shared" si="91"/>
        <v>8.9817433263137332</v>
      </c>
    </row>
    <row r="98" spans="1:31">
      <c r="A98" s="57" t="s">
        <v>94</v>
      </c>
      <c r="B98" s="59" t="s">
        <v>97</v>
      </c>
      <c r="C98" s="59">
        <f t="shared" si="92"/>
        <v>10.342672129072554</v>
      </c>
      <c r="D98" s="59">
        <f t="shared" si="93"/>
        <v>-5.8716987288820519</v>
      </c>
      <c r="E98" s="59">
        <f t="shared" si="94"/>
        <v>29.226811479844059</v>
      </c>
      <c r="F98" s="59">
        <f t="shared" si="95"/>
        <v>21.892580977571257</v>
      </c>
      <c r="G98" s="59">
        <f t="shared" si="96"/>
        <v>22.71480176374439</v>
      </c>
      <c r="H98" s="59">
        <f t="shared" si="97"/>
        <v>19.065268013233336</v>
      </c>
      <c r="I98" s="59">
        <f t="shared" si="65"/>
        <v>54.412220383141687</v>
      </c>
      <c r="J98" s="59">
        <f t="shared" si="66"/>
        <v>48.389522264090601</v>
      </c>
      <c r="K98" s="59">
        <f t="shared" si="67"/>
        <v>10.807512927650293</v>
      </c>
      <c r="L98" s="59">
        <f t="shared" si="68"/>
        <v>-2.0272082761007795</v>
      </c>
      <c r="M98" s="59">
        <f t="shared" si="69"/>
        <v>31.706423409488252</v>
      </c>
      <c r="N98" s="59">
        <f t="shared" si="70"/>
        <v>8.6092962592270794</v>
      </c>
      <c r="O98" s="59">
        <f t="shared" si="71"/>
        <v>29.742465512041036</v>
      </c>
      <c r="P98" s="59">
        <f t="shared" si="72"/>
        <v>21.849858779990399</v>
      </c>
      <c r="Q98" s="59">
        <f t="shared" si="73"/>
        <v>31.510070507881295</v>
      </c>
      <c r="R98" s="59">
        <f t="shared" si="74"/>
        <v>26.448230523643844</v>
      </c>
      <c r="S98" s="59">
        <f t="shared" si="75"/>
        <v>1.5670643952241363</v>
      </c>
      <c r="T98" s="59">
        <f t="shared" si="76"/>
        <v>7.1245777810075879</v>
      </c>
      <c r="U98" s="59">
        <f t="shared" si="77"/>
        <v>17.575029232814259</v>
      </c>
      <c r="V98" s="59">
        <f t="shared" si="78"/>
        <v>-15.441798907831554</v>
      </c>
      <c r="W98" s="59">
        <f t="shared" si="79"/>
        <v>0.97898423544580737</v>
      </c>
      <c r="X98" s="59">
        <f t="shared" si="80"/>
        <v>5.5615622941359391</v>
      </c>
      <c r="Y98" s="59">
        <f t="shared" si="81"/>
        <v>4.5064844240532125</v>
      </c>
      <c r="Z98" s="59">
        <f t="shared" si="82"/>
        <v>-11.010158117705586</v>
      </c>
      <c r="AA98" s="59">
        <f t="shared" si="89"/>
        <v>-0.51491183551148367</v>
      </c>
      <c r="AB98" s="59">
        <f t="shared" si="89"/>
        <v>10.898108278766827</v>
      </c>
      <c r="AC98" s="59">
        <f t="shared" si="90"/>
        <v>-0.48385628367117306</v>
      </c>
      <c r="AD98" s="59">
        <f t="shared" si="90"/>
        <v>-14.411722783648941</v>
      </c>
      <c r="AE98" s="59">
        <f t="shared" si="91"/>
        <v>11.339347153800588</v>
      </c>
    </row>
    <row r="99" spans="1:31" ht="13.8" thickBot="1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19"/>
    </row>
    <row r="100" spans="1:31" ht="13.8" thickTop="1">
      <c r="A100" s="42" t="s">
        <v>288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6"/>
    </row>
    <row r="101" spans="1:31">
      <c r="A101" s="13" t="s">
        <v>159</v>
      </c>
    </row>
  </sheetData>
  <sortState xmlns:xlrd2="http://schemas.microsoft.com/office/spreadsheetml/2017/richdata2" ref="A9:X33">
    <sortCondition descending="1" ref="X9"/>
  </sortState>
  <mergeCells count="5">
    <mergeCell ref="B69:AE69"/>
    <mergeCell ref="B7:AE7"/>
    <mergeCell ref="B38:AE38"/>
    <mergeCell ref="B2:AE2"/>
    <mergeCell ref="B4:AE4"/>
  </mergeCells>
  <phoneticPr fontId="5" type="noConversion"/>
  <hyperlinks>
    <hyperlink ref="A1" location="ÍNDICE!A1" display="ÍNDICE!A1" xr:uid="{00000000-0004-0000-0D00-000000000000}"/>
  </hyperlinks>
  <pageMargins left="0.75" right="0.75" top="1" bottom="1" header="0" footer="0"/>
  <pageSetup paperSize="9" orientation="portrait" verticalDpi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101"/>
  <sheetViews>
    <sheetView showGridLines="0" zoomScaleNormal="100" workbookViewId="0">
      <selection activeCell="AE33" sqref="AE33"/>
    </sheetView>
  </sheetViews>
  <sheetFormatPr baseColWidth="10" defaultColWidth="11.44140625" defaultRowHeight="13.2"/>
  <cols>
    <col min="1" max="1" width="13.6640625" style="60" customWidth="1"/>
    <col min="2" max="15" width="11.44140625" style="60"/>
    <col min="16" max="30" width="11" style="78" customWidth="1"/>
    <col min="31" max="31" width="12.109375" style="60" bestFit="1" customWidth="1"/>
    <col min="32" max="16384" width="11.44140625" style="60"/>
  </cols>
  <sheetData>
    <row r="1" spans="1:3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4" ht="12.75" customHeight="1">
      <c r="A2" s="27"/>
      <c r="B2" s="108" t="s">
        <v>153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4">
      <c r="A4" s="27"/>
      <c r="B4" s="108" t="s">
        <v>297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4" ht="13.8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27"/>
      <c r="AG5" s="27"/>
      <c r="AH5" s="27"/>
    </row>
    <row r="6" spans="1:34" ht="13.8" thickTop="1">
      <c r="A6" s="7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34" ht="13.8" thickBot="1">
      <c r="A7" s="57"/>
      <c r="B7" s="111" t="s">
        <v>92</v>
      </c>
      <c r="C7" s="111"/>
      <c r="D7" s="111"/>
      <c r="E7" s="111"/>
      <c r="F7" s="111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34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4" ht="14.25" customHeight="1">
      <c r="A9" s="58">
        <v>851712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36098.869720000002</v>
      </c>
      <c r="O9" s="34">
        <v>38925.880580999998</v>
      </c>
      <c r="P9" s="34">
        <v>39795.907782000002</v>
      </c>
      <c r="Q9" s="34">
        <v>47067.636486000003</v>
      </c>
      <c r="R9" s="34">
        <v>63191.638826000002</v>
      </c>
      <c r="S9" s="34">
        <v>81468.085101999997</v>
      </c>
      <c r="T9" s="34">
        <v>95642.364453999995</v>
      </c>
      <c r="U9" s="34">
        <v>115921.862878</v>
      </c>
      <c r="V9" s="34">
        <v>125099.07430399999</v>
      </c>
      <c r="W9" s="34">
        <v>116170.874593</v>
      </c>
      <c r="X9" s="34">
        <v>127909.205131</v>
      </c>
      <c r="Y9" s="34">
        <v>141509.61821699998</v>
      </c>
      <c r="Z9" s="34">
        <v>125301.25869700001</v>
      </c>
      <c r="AA9" s="34">
        <v>126086.675217</v>
      </c>
      <c r="AB9" s="34">
        <v>152930.61419189983</v>
      </c>
      <c r="AC9" s="34">
        <v>0</v>
      </c>
      <c r="AD9" s="34" t="s">
        <v>312</v>
      </c>
      <c r="AE9" s="34">
        <f>SUM(B9:AD9)</f>
        <v>1433119.5661799</v>
      </c>
    </row>
    <row r="10" spans="1:34" ht="14.25" customHeight="1">
      <c r="A10" s="58">
        <v>850760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4467.6355739999999</v>
      </c>
      <c r="T10" s="34">
        <v>4810.3235569999997</v>
      </c>
      <c r="U10" s="34">
        <v>5474.2164709999997</v>
      </c>
      <c r="V10" s="34">
        <v>6493.5844889999998</v>
      </c>
      <c r="W10" s="34">
        <v>6841.3103579999997</v>
      </c>
      <c r="X10" s="34">
        <v>8048.1560920000002</v>
      </c>
      <c r="Y10" s="34">
        <v>10824.161255000001</v>
      </c>
      <c r="Z10" s="34">
        <v>13031.437320999999</v>
      </c>
      <c r="AA10" s="34">
        <v>15941.002495999988</v>
      </c>
      <c r="AB10" s="34">
        <v>29551.687668915529</v>
      </c>
      <c r="AC10" s="34">
        <v>50918.730188999994</v>
      </c>
      <c r="AD10" s="34">
        <v>65006.507909000029</v>
      </c>
      <c r="AE10" s="34">
        <f t="shared" ref="AE10:AE36" si="0">SUM(B10:AD10)</f>
        <v>221408.75337991555</v>
      </c>
    </row>
    <row r="11" spans="1:34" ht="14.25" customHeight="1">
      <c r="A11" s="58">
        <v>401120</v>
      </c>
      <c r="B11" s="34">
        <v>231.669904</v>
      </c>
      <c r="C11" s="34">
        <v>248.26425900000001</v>
      </c>
      <c r="D11" s="34">
        <v>239.58372299999999</v>
      </c>
      <c r="E11" s="34">
        <v>287.72814899999997</v>
      </c>
      <c r="F11" s="34">
        <v>392.78242799999998</v>
      </c>
      <c r="G11" s="34">
        <v>566.07099400000004</v>
      </c>
      <c r="H11" s="34">
        <v>564.68317100000002</v>
      </c>
      <c r="I11" s="34">
        <v>733.96453099999997</v>
      </c>
      <c r="J11" s="34">
        <v>877.49339099999997</v>
      </c>
      <c r="K11" s="34">
        <v>1408.4251690000001</v>
      </c>
      <c r="L11" s="34">
        <v>2067.3079870000001</v>
      </c>
      <c r="M11" s="34">
        <v>2683.9081970000002</v>
      </c>
      <c r="N11" s="34">
        <v>3445.9792520000001</v>
      </c>
      <c r="O11" s="34">
        <v>3759.880118</v>
      </c>
      <c r="P11" s="34">
        <v>3517</v>
      </c>
      <c r="Q11" s="34">
        <f>5048685105/1000000</f>
        <v>5048.6851049999996</v>
      </c>
      <c r="R11" s="34">
        <v>7402.6879859999999</v>
      </c>
      <c r="S11" s="34">
        <v>8055.7226490000003</v>
      </c>
      <c r="T11" s="34">
        <v>8132.9303749999999</v>
      </c>
      <c r="U11" s="34">
        <v>8517.8403550000003</v>
      </c>
      <c r="V11" s="34">
        <v>7245.7182650000004</v>
      </c>
      <c r="W11" s="34">
        <v>6675.7245359999997</v>
      </c>
      <c r="X11" s="34">
        <v>7392.2567300000001</v>
      </c>
      <c r="Y11" s="34">
        <v>7808.6197890000003</v>
      </c>
      <c r="Z11" s="34">
        <v>7349.9432420000021</v>
      </c>
      <c r="AA11" s="34">
        <v>6599.5284890000066</v>
      </c>
      <c r="AB11" s="34">
        <v>7768.5459270353685</v>
      </c>
      <c r="AC11" s="34">
        <v>9189.2520479999966</v>
      </c>
      <c r="AD11" s="34">
        <v>10085.916732999996</v>
      </c>
      <c r="AE11" s="34">
        <f t="shared" si="0"/>
        <v>128298.11350203538</v>
      </c>
    </row>
    <row r="12" spans="1:34" ht="14.25" customHeight="1">
      <c r="A12" s="58">
        <v>870870</v>
      </c>
      <c r="B12" s="34">
        <v>68.286894000000004</v>
      </c>
      <c r="C12" s="34">
        <v>85.605828000000002</v>
      </c>
      <c r="D12" s="34">
        <v>96.751910000000009</v>
      </c>
      <c r="E12" s="34">
        <v>88.426429999999982</v>
      </c>
      <c r="F12" s="34">
        <v>131.14178799999999</v>
      </c>
      <c r="G12" s="34">
        <v>220.006596</v>
      </c>
      <c r="H12" s="34">
        <v>295.92279200000002</v>
      </c>
      <c r="I12" s="34">
        <v>408.66449699999998</v>
      </c>
      <c r="J12" s="34">
        <v>524.19134699999995</v>
      </c>
      <c r="K12" s="34">
        <v>973.60455200000001</v>
      </c>
      <c r="L12" s="34">
        <v>3139.58302</v>
      </c>
      <c r="M12" s="34">
        <v>2260.5410729999999</v>
      </c>
      <c r="N12" s="34">
        <v>3044.3671810000001</v>
      </c>
      <c r="O12" s="34">
        <v>3274.1671860000001</v>
      </c>
      <c r="P12" s="34">
        <v>2360</v>
      </c>
      <c r="Q12" s="34">
        <f>3458000130/1000000</f>
        <v>3458.0001299999999</v>
      </c>
      <c r="R12" s="34">
        <v>4382.3778050000001</v>
      </c>
      <c r="S12" s="34">
        <v>4780.9758430000002</v>
      </c>
      <c r="T12" s="34">
        <v>5051.7780389999998</v>
      </c>
      <c r="U12" s="34">
        <v>5581.3908890000002</v>
      </c>
      <c r="V12" s="34">
        <v>5345.8239389999999</v>
      </c>
      <c r="W12" s="34">
        <v>5242.5600880000002</v>
      </c>
      <c r="X12" s="34">
        <v>5939.520039</v>
      </c>
      <c r="Y12" s="34">
        <v>6619.7409919999991</v>
      </c>
      <c r="Z12" s="34">
        <v>5616.0438150000018</v>
      </c>
      <c r="AA12" s="34">
        <v>4865.2304489999897</v>
      </c>
      <c r="AB12" s="34">
        <v>6432.341767750494</v>
      </c>
      <c r="AC12" s="34">
        <v>6747.4346460000015</v>
      </c>
      <c r="AD12" s="34">
        <v>6715.4356460000063</v>
      </c>
      <c r="AE12" s="34">
        <f t="shared" si="0"/>
        <v>93749.915181750504</v>
      </c>
    </row>
    <row r="13" spans="1:34" ht="14.25" customHeight="1">
      <c r="A13" s="58">
        <v>401110</v>
      </c>
      <c r="B13" s="34">
        <v>74.122069999999994</v>
      </c>
      <c r="C13" s="34">
        <v>82.699899000000002</v>
      </c>
      <c r="D13" s="34">
        <v>79.162648000000004</v>
      </c>
      <c r="E13" s="34">
        <v>118.029336</v>
      </c>
      <c r="F13" s="34">
        <v>144.79164700000001</v>
      </c>
      <c r="G13" s="34">
        <v>170.76341400000001</v>
      </c>
      <c r="H13" s="34">
        <v>174.52249</v>
      </c>
      <c r="I13" s="34">
        <v>216.63448399999999</v>
      </c>
      <c r="J13" s="34">
        <v>328.38348100000002</v>
      </c>
      <c r="K13" s="34">
        <v>713.45714299999997</v>
      </c>
      <c r="L13" s="34">
        <v>1215.5807970000001</v>
      </c>
      <c r="M13" s="34">
        <v>1670.8239590000001</v>
      </c>
      <c r="N13" s="34">
        <v>2514.3564959999999</v>
      </c>
      <c r="O13" s="34">
        <v>3140.3537710000001</v>
      </c>
      <c r="P13" s="34">
        <v>3199</v>
      </c>
      <c r="Q13" s="34">
        <f>4049790346/1000000</f>
        <v>4049.7903460000002</v>
      </c>
      <c r="R13" s="34">
        <v>5562.9401740000003</v>
      </c>
      <c r="S13" s="34">
        <v>5877.8888799999995</v>
      </c>
      <c r="T13" s="34">
        <v>6184.6243599999998</v>
      </c>
      <c r="U13" s="34">
        <v>6057.8817749999998</v>
      </c>
      <c r="V13" s="34">
        <v>4906.2160540000004</v>
      </c>
      <c r="W13" s="34">
        <v>4627.6504729999997</v>
      </c>
      <c r="X13" s="34">
        <v>5033.7329799999998</v>
      </c>
      <c r="Y13" s="34">
        <v>5429.5210459999998</v>
      </c>
      <c r="Z13" s="34">
        <v>5569.8506799999968</v>
      </c>
      <c r="AA13" s="34">
        <v>4867.1613349999989</v>
      </c>
      <c r="AB13" s="34">
        <v>5996.3766789469537</v>
      </c>
      <c r="AC13" s="34">
        <v>6740.2029519999969</v>
      </c>
      <c r="AD13" s="34">
        <v>7863.583864000002</v>
      </c>
      <c r="AE13" s="34">
        <f t="shared" si="0"/>
        <v>92610.103232946945</v>
      </c>
    </row>
    <row r="14" spans="1:34" ht="14.25" customHeight="1">
      <c r="A14" s="58">
        <v>870829</v>
      </c>
      <c r="B14" s="34">
        <v>28.254059999999999</v>
      </c>
      <c r="C14" s="34">
        <v>21.693648</v>
      </c>
      <c r="D14" s="34">
        <v>23.970316999999998</v>
      </c>
      <c r="E14" s="34">
        <v>25.170220999999998</v>
      </c>
      <c r="F14" s="34">
        <v>58.062163000000005</v>
      </c>
      <c r="G14" s="34">
        <v>127.88259100000001</v>
      </c>
      <c r="H14" s="34">
        <v>136.14848900000001</v>
      </c>
      <c r="I14" s="34">
        <v>188.911698</v>
      </c>
      <c r="J14" s="34">
        <v>232.332548</v>
      </c>
      <c r="K14" s="34">
        <v>433.35983499999998</v>
      </c>
      <c r="L14" s="34">
        <v>1374.193264</v>
      </c>
      <c r="M14" s="34">
        <v>968.356945</v>
      </c>
      <c r="N14" s="34">
        <v>1316.086399</v>
      </c>
      <c r="O14" s="34">
        <v>1533.8210349999999</v>
      </c>
      <c r="P14" s="34">
        <v>1164</v>
      </c>
      <c r="Q14" s="34">
        <f>1725541022/1000000</f>
        <v>1725.5410220000001</v>
      </c>
      <c r="R14" s="34">
        <v>2060.7503980000001</v>
      </c>
      <c r="S14" s="34">
        <v>2492.942035</v>
      </c>
      <c r="T14" s="34">
        <v>2917.075769</v>
      </c>
      <c r="U14" s="34">
        <v>3413.6979809999998</v>
      </c>
      <c r="V14" s="34">
        <v>3794.499292</v>
      </c>
      <c r="W14" s="34">
        <v>4290.7070890000005</v>
      </c>
      <c r="X14" s="34">
        <v>4616.0020160000004</v>
      </c>
      <c r="Y14" s="34">
        <v>5197.9081929999993</v>
      </c>
      <c r="Z14" s="34">
        <v>5542.7359710000019</v>
      </c>
      <c r="AA14" s="34">
        <v>6634.9926090000008</v>
      </c>
      <c r="AB14" s="34">
        <v>9210.9508995265242</v>
      </c>
      <c r="AC14" s="34">
        <v>7998.2341879999976</v>
      </c>
      <c r="AD14" s="34">
        <v>8624.6752379999907</v>
      </c>
      <c r="AE14" s="34">
        <f t="shared" si="0"/>
        <v>76152.95591352653</v>
      </c>
    </row>
    <row r="15" spans="1:34" ht="14.25" customHeight="1">
      <c r="A15" s="58">
        <v>841590</v>
      </c>
      <c r="B15" s="34">
        <v>15.876455999999999</v>
      </c>
      <c r="C15" s="34">
        <v>46.863867999999997</v>
      </c>
      <c r="D15" s="34">
        <v>51.201407000000003</v>
      </c>
      <c r="E15" s="34">
        <v>58.708674999999999</v>
      </c>
      <c r="F15" s="34">
        <v>104.58187000000001</v>
      </c>
      <c r="G15" s="34">
        <v>147.651737</v>
      </c>
      <c r="H15" s="34">
        <v>168.400059</v>
      </c>
      <c r="I15" s="34">
        <v>246.45024000000001</v>
      </c>
      <c r="J15" s="34">
        <v>319.73123900000002</v>
      </c>
      <c r="K15" s="34">
        <v>558.53152999999998</v>
      </c>
      <c r="L15" s="34">
        <v>722.46916799999997</v>
      </c>
      <c r="M15" s="34">
        <v>938.139681</v>
      </c>
      <c r="N15" s="34">
        <v>1874.8654300000001</v>
      </c>
      <c r="O15" s="34">
        <v>2469.3703989999999</v>
      </c>
      <c r="P15" s="34">
        <v>1966</v>
      </c>
      <c r="Q15" s="34">
        <f>2270480209/1000000</f>
        <v>2270.4802089999998</v>
      </c>
      <c r="R15" s="34">
        <v>2928.680648</v>
      </c>
      <c r="S15" s="34">
        <v>2899.314284</v>
      </c>
      <c r="T15" s="34">
        <v>2971.482407</v>
      </c>
      <c r="U15" s="34">
        <v>3182.0830110000002</v>
      </c>
      <c r="V15" s="34">
        <v>3113.9735430000001</v>
      </c>
      <c r="W15" s="34">
        <v>3230.7006809999998</v>
      </c>
      <c r="X15" s="34">
        <v>4296.911932</v>
      </c>
      <c r="Y15" s="34">
        <v>5099.7243939999998</v>
      </c>
      <c r="Z15" s="34">
        <v>5480.6770379999989</v>
      </c>
      <c r="AA15" s="34">
        <v>5073.2282069999947</v>
      </c>
      <c r="AB15" s="34">
        <v>7408.6706314813418</v>
      </c>
      <c r="AC15" s="34">
        <v>8430.8321889999988</v>
      </c>
      <c r="AD15" s="34">
        <v>8026.9168769999997</v>
      </c>
      <c r="AE15" s="34">
        <f t="shared" si="0"/>
        <v>74102.517810481324</v>
      </c>
    </row>
    <row r="16" spans="1:34" ht="14.25" customHeight="1">
      <c r="A16" s="58">
        <v>870830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1922.8286410000001</v>
      </c>
      <c r="O16" s="34">
        <v>2365.5392919999999</v>
      </c>
      <c r="P16" s="34">
        <v>2131.709155</v>
      </c>
      <c r="Q16" s="34">
        <v>2950.4729539999998</v>
      </c>
      <c r="R16" s="34">
        <v>3616.3514709999999</v>
      </c>
      <c r="S16" s="34">
        <v>3734.333772</v>
      </c>
      <c r="T16" s="34">
        <v>4248.1379800000004</v>
      </c>
      <c r="U16" s="34">
        <v>4795.1720679999999</v>
      </c>
      <c r="V16" s="34">
        <v>4704.9675880000004</v>
      </c>
      <c r="W16" s="34">
        <v>4694.084683</v>
      </c>
      <c r="X16" s="34">
        <v>4962.4888520000004</v>
      </c>
      <c r="Y16" s="34">
        <v>5633.5545550000006</v>
      </c>
      <c r="Z16" s="34">
        <v>5471.4774380000017</v>
      </c>
      <c r="AA16" s="34">
        <v>4943.4573729999856</v>
      </c>
      <c r="AB16" s="34">
        <v>6088.2449637563832</v>
      </c>
      <c r="AC16" s="34">
        <v>7629.7734609999989</v>
      </c>
      <c r="AD16" s="34">
        <v>7527.4697760000035</v>
      </c>
      <c r="AE16" s="34">
        <f t="shared" si="0"/>
        <v>77420.064022756371</v>
      </c>
    </row>
    <row r="17" spans="1:31" ht="14.25" customHeight="1">
      <c r="A17" s="58">
        <v>870899</v>
      </c>
      <c r="B17" s="34">
        <v>163.756359</v>
      </c>
      <c r="C17" s="34">
        <v>140.99705399999999</v>
      </c>
      <c r="D17" s="34">
        <v>159.47393700000001</v>
      </c>
      <c r="E17" s="34">
        <v>184.50843700000001</v>
      </c>
      <c r="F17" s="34">
        <v>256.444593</v>
      </c>
      <c r="G17" s="34">
        <v>346.52932900000002</v>
      </c>
      <c r="H17" s="34">
        <v>407.89719500000001</v>
      </c>
      <c r="I17" s="34">
        <v>552.78333799999996</v>
      </c>
      <c r="J17" s="34">
        <v>646.37058500000001</v>
      </c>
      <c r="K17" s="34">
        <v>1534.8119730000001</v>
      </c>
      <c r="L17" s="34">
        <v>4388.3660620000001</v>
      </c>
      <c r="M17" s="34">
        <v>2857.408402</v>
      </c>
      <c r="N17" s="34">
        <v>3459.7280569999998</v>
      </c>
      <c r="O17" s="34">
        <v>3573.1014970000001</v>
      </c>
      <c r="P17" s="34">
        <v>2319</v>
      </c>
      <c r="Q17" s="34">
        <f>3088644585/1000000</f>
        <v>3088.644585</v>
      </c>
      <c r="R17" s="34">
        <v>3515.8674259999998</v>
      </c>
      <c r="S17" s="34">
        <v>4355.4299040000005</v>
      </c>
      <c r="T17" s="34">
        <v>4094.6345190000002</v>
      </c>
      <c r="U17" s="34">
        <v>4389.0844500000003</v>
      </c>
      <c r="V17" s="34">
        <v>3984.3869180000002</v>
      </c>
      <c r="W17" s="34">
        <v>3963.1279129999998</v>
      </c>
      <c r="X17" s="34">
        <v>4437.5895170000003</v>
      </c>
      <c r="Y17" s="34">
        <v>5063.5665680000011</v>
      </c>
      <c r="Z17" s="34">
        <v>5143.7534419999974</v>
      </c>
      <c r="AA17" s="34">
        <v>5041.4078959999997</v>
      </c>
      <c r="AB17" s="34">
        <v>7078.0472755167029</v>
      </c>
      <c r="AC17" s="34">
        <v>9055.3926010000032</v>
      </c>
      <c r="AD17" s="34">
        <v>10243.740512000011</v>
      </c>
      <c r="AE17" s="34">
        <f t="shared" si="0"/>
        <v>94445.850344516715</v>
      </c>
    </row>
    <row r="18" spans="1:31" ht="14.25" customHeight="1">
      <c r="A18" s="58">
        <v>940390</v>
      </c>
      <c r="B18" s="34">
        <v>44.741695999999997</v>
      </c>
      <c r="C18" s="34">
        <v>89.167364000000006</v>
      </c>
      <c r="D18" s="34">
        <v>146.75738999999999</v>
      </c>
      <c r="E18" s="34">
        <v>136.130394</v>
      </c>
      <c r="F18" s="34">
        <v>175.92057399999999</v>
      </c>
      <c r="G18" s="34">
        <v>223.66816</v>
      </c>
      <c r="H18" s="34">
        <v>241.53936400000001</v>
      </c>
      <c r="I18" s="34">
        <v>284.58729299999999</v>
      </c>
      <c r="J18" s="34">
        <v>319.71871099999998</v>
      </c>
      <c r="K18" s="34">
        <v>493.56323500000002</v>
      </c>
      <c r="L18" s="34">
        <v>709.97445100000004</v>
      </c>
      <c r="M18" s="34">
        <v>845.35381199999995</v>
      </c>
      <c r="N18" s="34">
        <v>1272.1109919999999</v>
      </c>
      <c r="O18" s="34">
        <v>1666.297268</v>
      </c>
      <c r="P18" s="34">
        <v>1506</v>
      </c>
      <c r="Q18" s="34">
        <f>1736596341/1000000</f>
        <v>1736.5963409999999</v>
      </c>
      <c r="R18" s="34">
        <v>2504.5656049999998</v>
      </c>
      <c r="S18" s="34">
        <v>4005.4125370000002</v>
      </c>
      <c r="T18" s="34">
        <v>4926.4381119999998</v>
      </c>
      <c r="U18" s="34">
        <v>3183.1352379999998</v>
      </c>
      <c r="V18" s="34">
        <v>3367.543983</v>
      </c>
      <c r="W18" s="34">
        <v>3329.281735</v>
      </c>
      <c r="X18" s="34">
        <v>3472.8955860000001</v>
      </c>
      <c r="Y18" s="34">
        <v>3612.7169079999999</v>
      </c>
      <c r="Z18" s="34">
        <v>4248.9556370000018</v>
      </c>
      <c r="AA18" s="34">
        <v>4897.5722280000018</v>
      </c>
      <c r="AB18" s="34">
        <v>5983.0594697249517</v>
      </c>
      <c r="AC18" s="34">
        <v>0</v>
      </c>
      <c r="AD18" s="34" t="s">
        <v>312</v>
      </c>
      <c r="AE18" s="34">
        <f t="shared" si="0"/>
        <v>53423.704083724959</v>
      </c>
    </row>
    <row r="19" spans="1:31" ht="14.25" customHeight="1">
      <c r="A19" s="58">
        <v>940190</v>
      </c>
      <c r="B19" s="34">
        <v>8.370241</v>
      </c>
      <c r="C19" s="34">
        <v>13.53045</v>
      </c>
      <c r="D19" s="34">
        <v>23.640267000000001</v>
      </c>
      <c r="E19" s="34">
        <v>27.066068000000001</v>
      </c>
      <c r="F19" s="34">
        <v>39.775002999999998</v>
      </c>
      <c r="G19" s="34">
        <v>63.187815999999998</v>
      </c>
      <c r="H19" s="34">
        <v>60.899684000000001</v>
      </c>
      <c r="I19" s="34">
        <v>126.692753</v>
      </c>
      <c r="J19" s="34">
        <v>232.37940599999999</v>
      </c>
      <c r="K19" s="34">
        <v>482.38027799999998</v>
      </c>
      <c r="L19" s="34">
        <v>723.72416199999998</v>
      </c>
      <c r="M19" s="34">
        <v>861.18652599999996</v>
      </c>
      <c r="N19" s="34">
        <v>1304.0385309999999</v>
      </c>
      <c r="O19" s="34">
        <v>2510.9102819999998</v>
      </c>
      <c r="P19" s="34">
        <v>1602</v>
      </c>
      <c r="Q19" s="34">
        <f>1873150954/1000000</f>
        <v>1873.150954</v>
      </c>
      <c r="R19" s="34">
        <v>2371.5319749999999</v>
      </c>
      <c r="S19" s="34">
        <v>2714.7948409999999</v>
      </c>
      <c r="T19" s="34">
        <v>2903.2771830000002</v>
      </c>
      <c r="U19" s="34">
        <v>3125.3693159999998</v>
      </c>
      <c r="V19" s="34">
        <v>3412.505228</v>
      </c>
      <c r="W19" s="34">
        <v>3295.8683040000001</v>
      </c>
      <c r="X19" s="34">
        <v>3531.7825440000001</v>
      </c>
      <c r="Y19" s="34">
        <v>3651.5361519999997</v>
      </c>
      <c r="Z19" s="34">
        <v>3913.1563410000026</v>
      </c>
      <c r="AA19" s="34">
        <v>3695.5455279999983</v>
      </c>
      <c r="AB19" s="34">
        <v>4591.4220285952842</v>
      </c>
      <c r="AC19" s="34">
        <v>0</v>
      </c>
      <c r="AD19" s="34" t="s">
        <v>312</v>
      </c>
      <c r="AE19" s="34">
        <f t="shared" si="0"/>
        <v>47159.721861595273</v>
      </c>
    </row>
    <row r="20" spans="1:31" ht="12.75" customHeight="1">
      <c r="A20" s="58">
        <v>841430</v>
      </c>
      <c r="B20" s="34">
        <v>13.170999999999999</v>
      </c>
      <c r="C20" s="34">
        <v>16.953537000000001</v>
      </c>
      <c r="D20" s="34">
        <v>29.848653000000002</v>
      </c>
      <c r="E20" s="34">
        <v>32.543177</v>
      </c>
      <c r="F20" s="34">
        <v>24.805757</v>
      </c>
      <c r="G20" s="34">
        <v>46.165377999999997</v>
      </c>
      <c r="H20" s="34">
        <v>54.741641000000001</v>
      </c>
      <c r="I20" s="34">
        <v>78.405469999999994</v>
      </c>
      <c r="J20" s="34">
        <v>160.26936699999999</v>
      </c>
      <c r="K20" s="34">
        <v>337.33588500000002</v>
      </c>
      <c r="L20" s="34">
        <v>626.36600899999996</v>
      </c>
      <c r="M20" s="34">
        <v>855.39428399999997</v>
      </c>
      <c r="N20" s="34">
        <v>1289.3625589999999</v>
      </c>
      <c r="O20" s="34">
        <v>1419.3767620000001</v>
      </c>
      <c r="P20" s="34">
        <v>1279</v>
      </c>
      <c r="Q20" s="34">
        <f>1905193619/1000000</f>
        <v>1905.1936189999999</v>
      </c>
      <c r="R20" s="34">
        <v>2413.8803889999999</v>
      </c>
      <c r="S20" s="34">
        <v>2687.6320989999999</v>
      </c>
      <c r="T20" s="34">
        <v>3077.8617039999999</v>
      </c>
      <c r="U20" s="34">
        <v>3262.4220489999998</v>
      </c>
      <c r="V20" s="34">
        <v>3122.2358129999998</v>
      </c>
      <c r="W20" s="34">
        <v>3215.643552</v>
      </c>
      <c r="X20" s="34">
        <v>3379.3843940000002</v>
      </c>
      <c r="Y20" s="34">
        <v>3622.4776830000001</v>
      </c>
      <c r="Z20" s="34">
        <v>3909.5998799999961</v>
      </c>
      <c r="AA20" s="34">
        <v>3933.1484469999987</v>
      </c>
      <c r="AB20" s="34">
        <v>5451.8330487878211</v>
      </c>
      <c r="AC20" s="34">
        <v>5425.6946659999994</v>
      </c>
      <c r="AD20" s="34">
        <v>5201.3201330000084</v>
      </c>
      <c r="AE20" s="34">
        <f t="shared" si="0"/>
        <v>56872.066955787821</v>
      </c>
    </row>
    <row r="21" spans="1:31">
      <c r="A21" s="58">
        <v>840991</v>
      </c>
      <c r="B21" s="34">
        <v>16.425473</v>
      </c>
      <c r="C21" s="34">
        <v>25.543814000000001</v>
      </c>
      <c r="D21" s="34">
        <v>37.517365000000005</v>
      </c>
      <c r="E21" s="34">
        <v>47.062009000000003</v>
      </c>
      <c r="F21" s="34">
        <v>91.860979</v>
      </c>
      <c r="G21" s="34">
        <v>88.912398999999994</v>
      </c>
      <c r="H21" s="34">
        <v>100.33185</v>
      </c>
      <c r="I21" s="34">
        <v>137.10836900000001</v>
      </c>
      <c r="J21" s="34">
        <v>128.672967</v>
      </c>
      <c r="K21" s="34">
        <v>233.981865</v>
      </c>
      <c r="L21" s="34">
        <v>349.47388599999999</v>
      </c>
      <c r="M21" s="34">
        <v>527.82892700000002</v>
      </c>
      <c r="N21" s="34">
        <v>756.31178</v>
      </c>
      <c r="O21" s="34">
        <v>1010.352072</v>
      </c>
      <c r="P21" s="34">
        <v>878</v>
      </c>
      <c r="Q21" s="34">
        <f>1233016422/1000000</f>
        <v>1233.0164219999999</v>
      </c>
      <c r="R21" s="34">
        <v>1595.2267179999999</v>
      </c>
      <c r="S21" s="34">
        <v>1852.3064790000001</v>
      </c>
      <c r="T21" s="34">
        <v>2310.7267280000001</v>
      </c>
      <c r="U21" s="34">
        <v>2702.333525</v>
      </c>
      <c r="V21" s="34">
        <v>2600.3505850000001</v>
      </c>
      <c r="W21" s="34">
        <v>2742.1934460000002</v>
      </c>
      <c r="X21" s="34">
        <v>3179.822369</v>
      </c>
      <c r="Y21" s="34">
        <v>3562.7845170000001</v>
      </c>
      <c r="Z21" s="34">
        <v>3314.0606730000009</v>
      </c>
      <c r="AA21" s="34">
        <v>3122.1919610000004</v>
      </c>
      <c r="AB21" s="34">
        <v>4367.4342920530435</v>
      </c>
      <c r="AC21" s="34">
        <v>4703.5268159999996</v>
      </c>
      <c r="AD21" s="34">
        <v>5085.121826999999</v>
      </c>
      <c r="AE21" s="34">
        <f t="shared" si="0"/>
        <v>46800.48011305304</v>
      </c>
    </row>
    <row r="22" spans="1:31" ht="13.5" customHeight="1">
      <c r="A22" s="58">
        <v>842139</v>
      </c>
      <c r="B22" s="34">
        <v>13.424683</v>
      </c>
      <c r="C22" s="34">
        <v>13.489954000000001</v>
      </c>
      <c r="D22" s="34">
        <v>13.228443</v>
      </c>
      <c r="E22" s="34">
        <v>17.44408</v>
      </c>
      <c r="F22" s="34">
        <v>20.049150000000001</v>
      </c>
      <c r="G22" s="34">
        <v>22.026230999999999</v>
      </c>
      <c r="H22" s="34">
        <v>46.813341000000001</v>
      </c>
      <c r="I22" s="34">
        <v>49.925854000000001</v>
      </c>
      <c r="J22" s="34">
        <v>90.982879999999994</v>
      </c>
      <c r="K22" s="34">
        <v>164.152996</v>
      </c>
      <c r="L22" s="34">
        <v>183.67058399999999</v>
      </c>
      <c r="M22" s="34">
        <v>246.209371</v>
      </c>
      <c r="N22" s="34">
        <v>326.11918800000001</v>
      </c>
      <c r="O22" s="34">
        <v>552.05758800000001</v>
      </c>
      <c r="P22" s="34">
        <v>653.81704200000001</v>
      </c>
      <c r="Q22" s="34">
        <v>706.7654</v>
      </c>
      <c r="R22" s="34">
        <v>836.86289699999998</v>
      </c>
      <c r="S22" s="34">
        <v>923.67468799999995</v>
      </c>
      <c r="T22" s="34">
        <v>1178.023504</v>
      </c>
      <c r="U22" s="34">
        <v>1474.3480649999999</v>
      </c>
      <c r="V22" s="34">
        <v>1331.8550210000001</v>
      </c>
      <c r="W22" s="34">
        <v>1930.982168</v>
      </c>
      <c r="X22" s="34">
        <v>2054.2796490000001</v>
      </c>
      <c r="Y22" s="34">
        <v>1885.903937</v>
      </c>
      <c r="Z22" s="34">
        <v>3160.5078590000094</v>
      </c>
      <c r="AA22" s="34">
        <v>4606.2125639999922</v>
      </c>
      <c r="AB22" s="34">
        <v>4372.6477105088406</v>
      </c>
      <c r="AC22" s="34">
        <v>3308.0137229999987</v>
      </c>
      <c r="AD22" s="34">
        <v>3569.6590270000024</v>
      </c>
      <c r="AE22" s="34">
        <f t="shared" si="0"/>
        <v>33753.147597508847</v>
      </c>
    </row>
    <row r="23" spans="1:31" ht="13.5" customHeight="1">
      <c r="A23" s="58">
        <v>870880</v>
      </c>
      <c r="B23" s="34">
        <v>1.595299</v>
      </c>
      <c r="C23" s="34">
        <v>0.63136799999999993</v>
      </c>
      <c r="D23" s="34">
        <v>2.0838769999999998</v>
      </c>
      <c r="E23" s="34">
        <v>1.378574</v>
      </c>
      <c r="F23" s="34">
        <v>4.8296809999999999</v>
      </c>
      <c r="G23" s="34">
        <v>8.2134850000000004</v>
      </c>
      <c r="H23" s="34">
        <v>10.149734</v>
      </c>
      <c r="I23" s="34">
        <v>23.791833</v>
      </c>
      <c r="J23" s="34">
        <v>40.324128000000002</v>
      </c>
      <c r="K23" s="34">
        <v>72.966569000000007</v>
      </c>
      <c r="L23" s="34">
        <v>135.81182899999999</v>
      </c>
      <c r="M23" s="34">
        <v>175.19648699999999</v>
      </c>
      <c r="N23" s="34">
        <v>366.20514800000001</v>
      </c>
      <c r="O23" s="34">
        <v>652.99663199999998</v>
      </c>
      <c r="P23" s="34">
        <v>705.87359000000004</v>
      </c>
      <c r="Q23" s="34">
        <v>1158.732925</v>
      </c>
      <c r="R23" s="34">
        <v>1487.953096</v>
      </c>
      <c r="S23" s="34">
        <v>1694.1590450000001</v>
      </c>
      <c r="T23" s="34">
        <v>1997.8050720000001</v>
      </c>
      <c r="U23" s="34">
        <v>2258.1139760000001</v>
      </c>
      <c r="V23" s="34">
        <v>2322.375125</v>
      </c>
      <c r="W23" s="34">
        <v>2243.700331</v>
      </c>
      <c r="X23" s="34">
        <v>2487.0074260000001</v>
      </c>
      <c r="Y23" s="34">
        <v>2899.13294</v>
      </c>
      <c r="Z23" s="34">
        <v>2859.2246430000009</v>
      </c>
      <c r="AA23" s="34">
        <v>2759.1039410000017</v>
      </c>
      <c r="AB23" s="34">
        <v>3710.7523096286841</v>
      </c>
      <c r="AC23" s="34">
        <v>4321.4566849999992</v>
      </c>
      <c r="AD23" s="34">
        <v>4459.8187469999984</v>
      </c>
      <c r="AE23" s="34">
        <f t="shared" si="0"/>
        <v>38861.384495628685</v>
      </c>
    </row>
    <row r="24" spans="1:31" ht="12" customHeight="1">
      <c r="A24" s="58">
        <v>940350</v>
      </c>
      <c r="B24" s="34">
        <v>86.250581999999994</v>
      </c>
      <c r="C24" s="34">
        <v>89.099663000000007</v>
      </c>
      <c r="D24" s="34">
        <v>118.855092</v>
      </c>
      <c r="E24" s="34">
        <v>141.69744800000001</v>
      </c>
      <c r="F24" s="34">
        <v>183.601923</v>
      </c>
      <c r="G24" s="34">
        <v>265.965349</v>
      </c>
      <c r="H24" s="34">
        <v>360.53353900000002</v>
      </c>
      <c r="I24" s="34">
        <v>581.65216999999996</v>
      </c>
      <c r="J24" s="34">
        <v>809.90740000000005</v>
      </c>
      <c r="K24" s="34">
        <v>1151.335384</v>
      </c>
      <c r="L24" s="34">
        <v>1422.7863970000001</v>
      </c>
      <c r="M24" s="34">
        <v>1836.7779619999999</v>
      </c>
      <c r="N24" s="34">
        <v>2125.5900240000001</v>
      </c>
      <c r="O24" s="34">
        <v>2185.7396880000001</v>
      </c>
      <c r="P24" s="34">
        <v>2099</v>
      </c>
      <c r="Q24" s="34">
        <f>2598462591/1000000</f>
        <v>2598.462591</v>
      </c>
      <c r="R24" s="34">
        <v>2723.7517750000002</v>
      </c>
      <c r="S24" s="34">
        <v>3018.5354400000001</v>
      </c>
      <c r="T24" s="34">
        <v>3060.257294</v>
      </c>
      <c r="U24" s="34">
        <v>3902.3248899999999</v>
      </c>
      <c r="V24" s="34">
        <v>4510.35743</v>
      </c>
      <c r="W24" s="34">
        <v>4579.5155130000003</v>
      </c>
      <c r="X24" s="34">
        <v>4075.8114569999998</v>
      </c>
      <c r="Y24" s="34">
        <v>3120.857121</v>
      </c>
      <c r="Z24" s="34">
        <v>2694.8591140000017</v>
      </c>
      <c r="AA24" s="34">
        <v>2597.7349150000005</v>
      </c>
      <c r="AB24" s="34">
        <v>2863.9815682161106</v>
      </c>
      <c r="AC24" s="34">
        <v>2877.7624269999988</v>
      </c>
      <c r="AD24" s="34">
        <v>3183.0002200000004</v>
      </c>
      <c r="AE24" s="34">
        <f t="shared" si="0"/>
        <v>59266.004376216108</v>
      </c>
    </row>
    <row r="25" spans="1:31" ht="13.5" customHeight="1">
      <c r="A25" s="58">
        <v>854430</v>
      </c>
      <c r="B25" s="34">
        <v>30.156901000000001</v>
      </c>
      <c r="C25" s="34">
        <v>128.78389200000001</v>
      </c>
      <c r="D25" s="34">
        <v>145.02098199999998</v>
      </c>
      <c r="E25" s="34">
        <v>160.02874199999999</v>
      </c>
      <c r="F25" s="34">
        <v>217.92721800000001</v>
      </c>
      <c r="G25" s="34">
        <v>263.297439</v>
      </c>
      <c r="H25" s="34">
        <v>274.17776199999997</v>
      </c>
      <c r="I25" s="34">
        <v>359.60827</v>
      </c>
      <c r="J25" s="34">
        <v>446.75537899999995</v>
      </c>
      <c r="K25" s="34">
        <v>666.50663499999996</v>
      </c>
      <c r="L25" s="34">
        <v>1793.6914220000001</v>
      </c>
      <c r="M25" s="34">
        <v>1537.7818150000001</v>
      </c>
      <c r="N25" s="34">
        <v>2088.1463629999998</v>
      </c>
      <c r="O25" s="34">
        <v>2176.2014340000001</v>
      </c>
      <c r="P25" s="34">
        <v>1725</v>
      </c>
      <c r="Q25" s="34">
        <f>2475200233/1000000</f>
        <v>2475.200233</v>
      </c>
      <c r="R25" s="34">
        <v>2877.771479</v>
      </c>
      <c r="S25" s="34">
        <v>3275.555112</v>
      </c>
      <c r="T25" s="34">
        <v>3222.5212230000002</v>
      </c>
      <c r="U25" s="34">
        <v>3186.9379220000001</v>
      </c>
      <c r="V25" s="34">
        <v>3043.4566880000002</v>
      </c>
      <c r="W25" s="34">
        <v>2885.5882489999999</v>
      </c>
      <c r="X25" s="34">
        <v>2822.2835829999999</v>
      </c>
      <c r="Y25" s="34">
        <v>2892.7305380000003</v>
      </c>
      <c r="Z25" s="34">
        <v>2694.092653000002</v>
      </c>
      <c r="AA25" s="34">
        <v>2277.8789080000001</v>
      </c>
      <c r="AB25" s="34">
        <v>3339.2276541355591</v>
      </c>
      <c r="AC25" s="34">
        <v>2828.5905600000001</v>
      </c>
      <c r="AD25" s="34">
        <v>2799.8569159999965</v>
      </c>
      <c r="AE25" s="34">
        <f t="shared" si="0"/>
        <v>52634.775972135554</v>
      </c>
    </row>
    <row r="26" spans="1:31" ht="12" customHeight="1">
      <c r="A26" s="58">
        <v>848210</v>
      </c>
      <c r="B26" s="34">
        <v>270.84781400000003</v>
      </c>
      <c r="C26" s="34">
        <v>317.39596</v>
      </c>
      <c r="D26" s="34">
        <v>338.52958599999999</v>
      </c>
      <c r="E26" s="34">
        <v>350.84842600000002</v>
      </c>
      <c r="F26" s="34">
        <v>399.23064900000003</v>
      </c>
      <c r="G26" s="34">
        <v>504.91540099999997</v>
      </c>
      <c r="H26" s="34">
        <v>508.418227</v>
      </c>
      <c r="I26" s="34">
        <v>545.34217100000001</v>
      </c>
      <c r="J26" s="34">
        <v>525.55208200000004</v>
      </c>
      <c r="K26" s="34">
        <v>731.97008300000005</v>
      </c>
      <c r="L26" s="34">
        <v>836.23217099999999</v>
      </c>
      <c r="M26" s="34">
        <v>913.97816499999999</v>
      </c>
      <c r="N26" s="34">
        <v>0</v>
      </c>
      <c r="O26" s="34">
        <v>1259.9393580000001</v>
      </c>
      <c r="P26" s="34">
        <v>955.00148999999999</v>
      </c>
      <c r="Q26" s="34">
        <v>1520.4203660000001</v>
      </c>
      <c r="R26" s="34">
        <v>0</v>
      </c>
      <c r="S26" s="34">
        <v>2036.2826419999999</v>
      </c>
      <c r="T26" s="34">
        <v>2268.3508419999998</v>
      </c>
      <c r="U26" s="34">
        <v>2417.6716889999998</v>
      </c>
      <c r="V26" s="34">
        <v>2342.4216249999999</v>
      </c>
      <c r="W26" s="34">
        <v>2402.10385</v>
      </c>
      <c r="X26" s="34">
        <v>2557.9757009999998</v>
      </c>
      <c r="Y26" s="34">
        <v>2840.4228249999996</v>
      </c>
      <c r="Z26" s="34">
        <v>2648.7596979999998</v>
      </c>
      <c r="AA26" s="34">
        <v>2506.7422030000002</v>
      </c>
      <c r="AB26" s="34">
        <v>3511.1891589076595</v>
      </c>
      <c r="AC26" s="34">
        <v>3645.236922999999</v>
      </c>
      <c r="AD26" s="34">
        <v>3244.2253459999965</v>
      </c>
      <c r="AE26" s="34">
        <f t="shared" si="0"/>
        <v>42400.004451907662</v>
      </c>
    </row>
    <row r="27" spans="1:31" ht="12" customHeight="1">
      <c r="A27" s="58">
        <v>851220</v>
      </c>
      <c r="B27" s="34">
        <v>11.063079</v>
      </c>
      <c r="C27" s="34">
        <v>13.098896</v>
      </c>
      <c r="D27" s="34">
        <v>21.308063000000001</v>
      </c>
      <c r="E27" s="34">
        <v>26.458358</v>
      </c>
      <c r="F27" s="34">
        <v>33.932295000000003</v>
      </c>
      <c r="G27" s="34">
        <v>43.756208000000001</v>
      </c>
      <c r="H27" s="34">
        <v>47.908841000000002</v>
      </c>
      <c r="I27" s="34">
        <v>80.654314999999997</v>
      </c>
      <c r="J27" s="34">
        <v>98.938012999999998</v>
      </c>
      <c r="K27" s="34">
        <v>139.25163499999999</v>
      </c>
      <c r="L27" s="34">
        <v>176.55206799999999</v>
      </c>
      <c r="M27" s="34">
        <v>257.18502100000001</v>
      </c>
      <c r="N27" s="34">
        <v>442.72200600000002</v>
      </c>
      <c r="O27" s="34">
        <v>703.53268600000001</v>
      </c>
      <c r="P27" s="34">
        <v>639</v>
      </c>
      <c r="Q27" s="34">
        <f>915919136/1000000</f>
        <v>915.91913599999998</v>
      </c>
      <c r="R27" s="34">
        <v>1254.2996929999999</v>
      </c>
      <c r="S27" s="34">
        <v>1642.9227490000001</v>
      </c>
      <c r="T27" s="34">
        <v>1848.2914639999999</v>
      </c>
      <c r="U27" s="34">
        <v>2400.7690440000001</v>
      </c>
      <c r="V27" s="34">
        <v>2534.7508290000001</v>
      </c>
      <c r="W27" s="34">
        <v>2414.0061909999999</v>
      </c>
      <c r="X27" s="34">
        <v>2313.4844039999998</v>
      </c>
      <c r="Y27" s="34">
        <v>2513.6214319999999</v>
      </c>
      <c r="Z27" s="34">
        <v>2528.3713290000001</v>
      </c>
      <c r="AA27" s="34">
        <v>2554.134622</v>
      </c>
      <c r="AB27" s="34">
        <v>3404.6203769390968</v>
      </c>
      <c r="AC27" s="34">
        <v>3681.5537690000019</v>
      </c>
      <c r="AD27" s="34">
        <v>3780.6917630000007</v>
      </c>
      <c r="AE27" s="34">
        <f t="shared" si="0"/>
        <v>36522.798285939105</v>
      </c>
    </row>
    <row r="28" spans="1:31" ht="12" customHeight="1">
      <c r="A28" s="58">
        <v>840999</v>
      </c>
      <c r="B28" s="34">
        <v>74.938849000000005</v>
      </c>
      <c r="C28" s="34">
        <v>91.431076000000004</v>
      </c>
      <c r="D28" s="34">
        <v>94.794277000000008</v>
      </c>
      <c r="E28" s="34">
        <v>72.838765000000009</v>
      </c>
      <c r="F28" s="34">
        <v>97.730619000000004</v>
      </c>
      <c r="G28" s="34">
        <v>150.537565</v>
      </c>
      <c r="H28" s="34">
        <v>151.971068</v>
      </c>
      <c r="I28" s="34">
        <v>154.12294199999999</v>
      </c>
      <c r="J28" s="34">
        <v>136.77266</v>
      </c>
      <c r="K28" s="34">
        <v>285.37190600000002</v>
      </c>
      <c r="L28" s="34">
        <v>405.88910900000002</v>
      </c>
      <c r="M28" s="34">
        <v>592.16824099999997</v>
      </c>
      <c r="N28" s="34">
        <v>908.19213000000002</v>
      </c>
      <c r="O28" s="34">
        <v>1282.274044</v>
      </c>
      <c r="P28" s="34">
        <v>1041</v>
      </c>
      <c r="Q28" s="34">
        <f>1477021112/1000000</f>
        <v>1477.0211119999999</v>
      </c>
      <c r="R28" s="34">
        <v>1922.9299980000001</v>
      </c>
      <c r="S28" s="34">
        <v>1975.7402569999999</v>
      </c>
      <c r="T28" s="34">
        <v>1970.2216120000001</v>
      </c>
      <c r="U28" s="34">
        <v>2211.9464630000002</v>
      </c>
      <c r="V28" s="34">
        <v>2421.9324019999999</v>
      </c>
      <c r="W28" s="34">
        <v>2333.1460010000001</v>
      </c>
      <c r="X28" s="34">
        <v>2171.4179210000002</v>
      </c>
      <c r="Y28" s="34">
        <v>2425.2172909999999</v>
      </c>
      <c r="Z28" s="34">
        <v>2389.3243789999988</v>
      </c>
      <c r="AA28" s="34">
        <v>2082.3343019999993</v>
      </c>
      <c r="AB28" s="34">
        <v>2974.7333389449896</v>
      </c>
      <c r="AC28" s="34">
        <v>3348.8967559999992</v>
      </c>
      <c r="AD28" s="34">
        <v>3489.4920099999972</v>
      </c>
      <c r="AE28" s="34">
        <f t="shared" si="0"/>
        <v>38734.387093944977</v>
      </c>
    </row>
    <row r="29" spans="1:31" ht="12" customHeight="1">
      <c r="A29" s="58">
        <v>841459</v>
      </c>
      <c r="B29" s="34">
        <v>39.092201000000003</v>
      </c>
      <c r="C29" s="34">
        <v>15.534789999999999</v>
      </c>
      <c r="D29" s="34">
        <v>16.166010999999997</v>
      </c>
      <c r="E29" s="34">
        <v>14.044554999999999</v>
      </c>
      <c r="F29" s="34">
        <v>16.866669999999999</v>
      </c>
      <c r="G29" s="34">
        <v>22.553674999999998</v>
      </c>
      <c r="H29" s="34">
        <v>38.607078999999999</v>
      </c>
      <c r="I29" s="34">
        <v>49.058996</v>
      </c>
      <c r="J29" s="34">
        <v>90.290190999999993</v>
      </c>
      <c r="K29" s="34">
        <v>142.269217</v>
      </c>
      <c r="L29" s="34">
        <v>196.51979900000001</v>
      </c>
      <c r="M29" s="34">
        <v>211.29633200000001</v>
      </c>
      <c r="N29" s="34">
        <v>839.67925000000002</v>
      </c>
      <c r="O29" s="34">
        <v>997.48981400000002</v>
      </c>
      <c r="P29" s="34">
        <v>873</v>
      </c>
      <c r="Q29" s="34">
        <f>1181224484/1000000</f>
        <v>1181.2244840000001</v>
      </c>
      <c r="R29" s="34">
        <v>1307.322238</v>
      </c>
      <c r="S29" s="34">
        <v>1383.819823</v>
      </c>
      <c r="T29" s="34">
        <v>1527.113597</v>
      </c>
      <c r="U29" s="34">
        <v>1742.0504390000001</v>
      </c>
      <c r="V29" s="34">
        <v>1773.38093</v>
      </c>
      <c r="W29" s="34">
        <v>1777.0009379999999</v>
      </c>
      <c r="X29" s="34">
        <v>1851.4984239999999</v>
      </c>
      <c r="Y29" s="34">
        <v>2056.6095330000003</v>
      </c>
      <c r="Z29" s="34">
        <v>2185.9328699999992</v>
      </c>
      <c r="AA29" s="34">
        <v>2468.8830200000029</v>
      </c>
      <c r="AB29" s="34">
        <v>3510.1952357996079</v>
      </c>
      <c r="AC29" s="34">
        <v>3723.4262370000006</v>
      </c>
      <c r="AD29" s="34">
        <v>3475.9920420000021</v>
      </c>
      <c r="AE29" s="34">
        <f t="shared" si="0"/>
        <v>33526.918390799612</v>
      </c>
    </row>
    <row r="30" spans="1:31" ht="14.25" customHeight="1">
      <c r="A30" s="58">
        <v>870894</v>
      </c>
      <c r="B30" s="34">
        <v>2.403524</v>
      </c>
      <c r="C30" s="34">
        <v>2.8246380000000002</v>
      </c>
      <c r="D30" s="34">
        <v>3.7866949999999999</v>
      </c>
      <c r="E30" s="34">
        <v>2.791728</v>
      </c>
      <c r="F30" s="34">
        <v>5.463614999999999</v>
      </c>
      <c r="G30" s="34">
        <v>10.040333</v>
      </c>
      <c r="H30" s="34">
        <v>7.0125479999999998</v>
      </c>
      <c r="I30" s="34">
        <v>10.19012</v>
      </c>
      <c r="J30" s="34">
        <v>20.420766</v>
      </c>
      <c r="K30" s="34">
        <v>46.830961000000002</v>
      </c>
      <c r="L30" s="34">
        <v>103.20194100000001</v>
      </c>
      <c r="M30" s="34">
        <v>144.55042599999999</v>
      </c>
      <c r="N30" s="34">
        <v>245.30767299999999</v>
      </c>
      <c r="O30" s="34">
        <v>431.670164</v>
      </c>
      <c r="P30" s="34">
        <v>477.95500500000003</v>
      </c>
      <c r="Q30" s="34">
        <v>699.27479100000005</v>
      </c>
      <c r="R30" s="34">
        <v>961.88096499999995</v>
      </c>
      <c r="S30" s="34">
        <v>1163.6959220000001</v>
      </c>
      <c r="T30" s="34">
        <v>1254.5750089999999</v>
      </c>
      <c r="U30" s="34">
        <v>1482.8232849999999</v>
      </c>
      <c r="V30" s="34">
        <v>1740.329884</v>
      </c>
      <c r="W30" s="34">
        <v>1819.542803</v>
      </c>
      <c r="X30" s="34">
        <v>1974.675657</v>
      </c>
      <c r="Y30" s="34">
        <v>2172.8695299999999</v>
      </c>
      <c r="Z30" s="34">
        <v>2056.2799000000005</v>
      </c>
      <c r="AA30" s="34">
        <v>1877.355610000001</v>
      </c>
      <c r="AB30" s="34">
        <v>2389.26433421611</v>
      </c>
      <c r="AC30" s="34">
        <v>2835.5412349999997</v>
      </c>
      <c r="AD30" s="34">
        <v>3406.791004000002</v>
      </c>
      <c r="AE30" s="34">
        <f t="shared" si="0"/>
        <v>27349.350066216117</v>
      </c>
    </row>
    <row r="31" spans="1:31" ht="14.25" customHeight="1">
      <c r="A31" s="58">
        <v>841391</v>
      </c>
      <c r="B31" s="34">
        <v>19.525241000000001</v>
      </c>
      <c r="C31" s="34">
        <v>27.000039999999998</v>
      </c>
      <c r="D31" s="34">
        <v>35.364984</v>
      </c>
      <c r="E31" s="34">
        <v>47.559404999999998</v>
      </c>
      <c r="F31" s="34">
        <v>60.763618000000001</v>
      </c>
      <c r="G31" s="34">
        <v>98.051181999999997</v>
      </c>
      <c r="H31" s="34">
        <v>127.06823</v>
      </c>
      <c r="I31" s="34">
        <v>165.295759</v>
      </c>
      <c r="J31" s="34">
        <v>193.597646</v>
      </c>
      <c r="K31" s="34">
        <v>287.33492000000001</v>
      </c>
      <c r="L31" s="34">
        <v>374.06170100000003</v>
      </c>
      <c r="M31" s="34">
        <v>541.79753500000004</v>
      </c>
      <c r="N31" s="34">
        <v>672.80938000000003</v>
      </c>
      <c r="O31" s="34">
        <v>780.35579099999995</v>
      </c>
      <c r="P31" s="34">
        <v>589</v>
      </c>
      <c r="Q31" s="34">
        <f>812275438/1000000</f>
        <v>812.27543800000001</v>
      </c>
      <c r="R31" s="34">
        <v>1184.3590799999999</v>
      </c>
      <c r="S31" s="34">
        <v>1381.2318810000002</v>
      </c>
      <c r="T31" s="34">
        <v>1492.87573</v>
      </c>
      <c r="U31" s="34">
        <v>1641.488922</v>
      </c>
      <c r="V31" s="34">
        <v>1473.2093159999999</v>
      </c>
      <c r="W31" s="34">
        <v>1384.8793519999999</v>
      </c>
      <c r="X31" s="34">
        <v>1639.543803</v>
      </c>
      <c r="Y31" s="34">
        <v>1911.362783</v>
      </c>
      <c r="Z31" s="34">
        <v>1915.5894049999999</v>
      </c>
      <c r="AA31" s="34">
        <v>1719.3652609999999</v>
      </c>
      <c r="AB31" s="34">
        <v>2258.9697202711209</v>
      </c>
      <c r="AC31" s="34">
        <v>2743.4302840000005</v>
      </c>
      <c r="AD31" s="34">
        <v>2795.0855109999993</v>
      </c>
      <c r="AE31" s="34">
        <f t="shared" si="0"/>
        <v>28373.251918271118</v>
      </c>
    </row>
    <row r="32" spans="1:31" ht="14.25" customHeight="1">
      <c r="A32" s="58">
        <v>870840</v>
      </c>
      <c r="B32" s="34">
        <v>7.3844839999999996</v>
      </c>
      <c r="C32" s="34">
        <v>8.4453569999999996</v>
      </c>
      <c r="D32" s="34">
        <v>5.8047979999999999</v>
      </c>
      <c r="E32" s="34">
        <v>3.6965859999999999</v>
      </c>
      <c r="F32" s="34">
        <v>16.034834</v>
      </c>
      <c r="G32" s="34">
        <v>28.529941999999998</v>
      </c>
      <c r="H32" s="34">
        <v>22.902546999999998</v>
      </c>
      <c r="I32" s="34">
        <v>32.712139000000001</v>
      </c>
      <c r="J32" s="34">
        <v>26.618973000000004</v>
      </c>
      <c r="K32" s="34">
        <v>35.870767000000001</v>
      </c>
      <c r="L32" s="34">
        <v>45.645001000000001</v>
      </c>
      <c r="M32" s="34">
        <v>81.557171999999994</v>
      </c>
      <c r="N32" s="34">
        <v>262.78897799999999</v>
      </c>
      <c r="O32" s="34">
        <v>497.79815200000002</v>
      </c>
      <c r="P32" s="34">
        <v>393.26572099999998</v>
      </c>
      <c r="Q32" s="34">
        <v>761.17166699999996</v>
      </c>
      <c r="R32" s="34">
        <v>1014.887882</v>
      </c>
      <c r="S32" s="34">
        <v>1290.7540389999999</v>
      </c>
      <c r="T32" s="34">
        <v>1848.3817340000001</v>
      </c>
      <c r="U32" s="34">
        <v>1931.9950570000001</v>
      </c>
      <c r="V32" s="34">
        <v>1651.22489</v>
      </c>
      <c r="W32" s="34">
        <v>1505.439102</v>
      </c>
      <c r="X32" s="34">
        <v>1654.148477</v>
      </c>
      <c r="Y32" s="34">
        <v>1898.3229079999999</v>
      </c>
      <c r="Z32" s="34">
        <v>1604.2521290000007</v>
      </c>
      <c r="AA32" s="34">
        <v>1612.916519000001</v>
      </c>
      <c r="AB32" s="34">
        <v>2326.3675192082515</v>
      </c>
      <c r="AC32" s="34">
        <v>2540.734637</v>
      </c>
      <c r="AD32" s="34">
        <v>3115.1872970000049</v>
      </c>
      <c r="AE32" s="34">
        <f t="shared" si="0"/>
        <v>26224.839308208262</v>
      </c>
    </row>
    <row r="33" spans="1:33" ht="14.25" customHeight="1">
      <c r="A33" s="58">
        <v>940340</v>
      </c>
      <c r="B33" s="34">
        <v>41.242013999999998</v>
      </c>
      <c r="C33" s="34">
        <v>65.582222000000002</v>
      </c>
      <c r="D33" s="34">
        <v>102.26257200000001</v>
      </c>
      <c r="E33" s="34">
        <v>120.88498300000001</v>
      </c>
      <c r="F33" s="34">
        <v>152.14165800000001</v>
      </c>
      <c r="G33" s="34">
        <v>167.08308600000001</v>
      </c>
      <c r="H33" s="34">
        <v>175.572157</v>
      </c>
      <c r="I33" s="34">
        <v>225.07979800000001</v>
      </c>
      <c r="J33" s="34">
        <v>273.97096099999999</v>
      </c>
      <c r="K33" s="34">
        <v>324.34074700000002</v>
      </c>
      <c r="L33" s="34">
        <v>378.46372300000002</v>
      </c>
      <c r="M33" s="34">
        <v>488.879346</v>
      </c>
      <c r="N33" s="34">
        <v>616.12882000000002</v>
      </c>
      <c r="O33" s="34">
        <v>622.48084600000004</v>
      </c>
      <c r="P33" s="34">
        <v>614</v>
      </c>
      <c r="Q33" s="34">
        <f>746676211/1000000</f>
        <v>746.67621099999997</v>
      </c>
      <c r="R33" s="34">
        <v>809.49596899999995</v>
      </c>
      <c r="S33" s="34">
        <v>888.93270600000005</v>
      </c>
      <c r="T33" s="34">
        <v>1038.7565420000001</v>
      </c>
      <c r="U33" s="34">
        <v>1207.0774759999999</v>
      </c>
      <c r="V33" s="34">
        <v>1636.0413160000001</v>
      </c>
      <c r="W33" s="34">
        <v>1481.9348680000001</v>
      </c>
      <c r="X33" s="34">
        <v>1596.041172</v>
      </c>
      <c r="Y33" s="34">
        <v>1904.177205</v>
      </c>
      <c r="Z33" s="34">
        <v>1371.387211</v>
      </c>
      <c r="AA33" s="34">
        <v>862.00937099999999</v>
      </c>
      <c r="AB33" s="34">
        <v>848.55228543811438</v>
      </c>
      <c r="AC33" s="34">
        <v>885.24116099999992</v>
      </c>
      <c r="AD33" s="34">
        <v>732.50055899999995</v>
      </c>
      <c r="AE33" s="34">
        <f t="shared" si="0"/>
        <v>20376.936985438115</v>
      </c>
    </row>
    <row r="34" spans="1:33">
      <c r="A34" s="58" t="s">
        <v>105</v>
      </c>
      <c r="B34" s="34">
        <f t="shared" ref="B34:Z34" si="1">SUM(B9:B33)</f>
        <v>1262.5988239999999</v>
      </c>
      <c r="C34" s="34">
        <f t="shared" si="1"/>
        <v>1544.637577</v>
      </c>
      <c r="D34" s="34">
        <f t="shared" si="1"/>
        <v>1785.1129970000002</v>
      </c>
      <c r="E34" s="34">
        <f t="shared" si="1"/>
        <v>1965.0445459999996</v>
      </c>
      <c r="F34" s="34">
        <f t="shared" si="1"/>
        <v>2628.7387320000003</v>
      </c>
      <c r="G34" s="34">
        <f t="shared" si="1"/>
        <v>3585.8083100000003</v>
      </c>
      <c r="H34" s="34">
        <f t="shared" si="1"/>
        <v>3976.2218080000002</v>
      </c>
      <c r="I34" s="34">
        <f t="shared" si="1"/>
        <v>5251.6370399999996</v>
      </c>
      <c r="J34" s="34">
        <f t="shared" si="1"/>
        <v>6523.6741210000009</v>
      </c>
      <c r="K34" s="34">
        <f t="shared" si="1"/>
        <v>11217.653284999999</v>
      </c>
      <c r="L34" s="34">
        <f t="shared" si="1"/>
        <v>21369.564550999999</v>
      </c>
      <c r="M34" s="34">
        <f t="shared" si="1"/>
        <v>21496.319679000004</v>
      </c>
      <c r="N34" s="34">
        <f t="shared" si="1"/>
        <v>67192.593997999997</v>
      </c>
      <c r="O34" s="34">
        <f t="shared" si="1"/>
        <v>77791.586460000006</v>
      </c>
      <c r="P34" s="34">
        <f t="shared" si="1"/>
        <v>72483.529784999992</v>
      </c>
      <c r="Q34" s="34">
        <f t="shared" si="1"/>
        <v>91460.35252700001</v>
      </c>
      <c r="R34" s="34">
        <f t="shared" si="1"/>
        <v>117928.01449299998</v>
      </c>
      <c r="S34" s="34">
        <f t="shared" si="1"/>
        <v>150067.778303</v>
      </c>
      <c r="T34" s="34">
        <f t="shared" si="1"/>
        <v>169978.82880999998</v>
      </c>
      <c r="U34" s="34">
        <f t="shared" si="1"/>
        <v>195464.03723399996</v>
      </c>
      <c r="V34" s="34">
        <f t="shared" si="1"/>
        <v>203972.21545699998</v>
      </c>
      <c r="W34" s="34">
        <f t="shared" si="1"/>
        <v>195077.56681699993</v>
      </c>
      <c r="X34" s="34">
        <f t="shared" si="1"/>
        <v>213397.91585600001</v>
      </c>
      <c r="Y34" s="34">
        <f t="shared" si="1"/>
        <v>236157.15831199999</v>
      </c>
      <c r="Z34" s="34">
        <f t="shared" si="1"/>
        <v>222001.53136499997</v>
      </c>
      <c r="AA34" s="34">
        <f>SUM(AA9:AA33)</f>
        <v>223625.813471</v>
      </c>
      <c r="AB34" s="34">
        <f>SUM(AB9:AB33)</f>
        <v>288369.73005620431</v>
      </c>
      <c r="AC34" s="34">
        <f>SUM(AC9:AC33)</f>
        <v>153578.95815299999</v>
      </c>
      <c r="AD34" s="34">
        <f>SUM(AD9:AD33)</f>
        <v>172432.98895700005</v>
      </c>
      <c r="AE34" s="34">
        <f t="shared" si="0"/>
        <v>2933587.6115242043</v>
      </c>
    </row>
    <row r="35" spans="1:33">
      <c r="A35" s="58" t="s">
        <v>106</v>
      </c>
      <c r="B35" s="34">
        <f>B36-B34</f>
        <v>1627.4525390000001</v>
      </c>
      <c r="C35" s="34">
        <f>C36-C34</f>
        <v>1826.8600570000008</v>
      </c>
      <c r="D35" s="34">
        <f>D36-D34</f>
        <v>2141.2742439999997</v>
      </c>
      <c r="E35" s="34">
        <f>E36-E34</f>
        <v>2387.2469469999992</v>
      </c>
      <c r="F35" s="34">
        <f>F36-F34</f>
        <v>2750.246768999998</v>
      </c>
      <c r="G35" s="34">
        <f t="shared" ref="G35:T35" si="2">G36-G34</f>
        <v>5607.991109999999</v>
      </c>
      <c r="H35" s="34">
        <f t="shared" si="2"/>
        <v>7425.0135520000003</v>
      </c>
      <c r="I35" s="34">
        <f t="shared" si="2"/>
        <v>9672.3265229999997</v>
      </c>
      <c r="J35" s="34">
        <f t="shared" si="2"/>
        <v>11282.404590000002</v>
      </c>
      <c r="K35" s="34">
        <f t="shared" si="2"/>
        <v>23197.707628999997</v>
      </c>
      <c r="L35" s="34">
        <f t="shared" si="2"/>
        <v>35200.948304000005</v>
      </c>
      <c r="M35" s="34">
        <f t="shared" si="2"/>
        <v>47454.144033999997</v>
      </c>
      <c r="N35" s="34">
        <f t="shared" si="2"/>
        <v>14798.135223999998</v>
      </c>
      <c r="O35" s="34">
        <f t="shared" si="2"/>
        <v>17727.877743999998</v>
      </c>
      <c r="P35" s="34">
        <f t="shared" si="2"/>
        <v>13422.070252000005</v>
      </c>
      <c r="Q35" s="34">
        <f t="shared" si="2"/>
        <v>18516.855567999984</v>
      </c>
      <c r="R35" s="34">
        <f t="shared" si="2"/>
        <v>24854.936251000021</v>
      </c>
      <c r="S35" s="34">
        <f t="shared" si="2"/>
        <v>19196.303018999897</v>
      </c>
      <c r="T35" s="34">
        <f t="shared" si="2"/>
        <v>23412.336797000113</v>
      </c>
      <c r="U35" s="34">
        <f t="shared" ref="U35:AC35" si="3">U36-U34</f>
        <v>24804.683734000049</v>
      </c>
      <c r="V35" s="34">
        <f t="shared" si="3"/>
        <v>29659.017885999958</v>
      </c>
      <c r="W35" s="34">
        <f t="shared" si="3"/>
        <v>28673.086760000122</v>
      </c>
      <c r="X35" s="34">
        <f t="shared" si="3"/>
        <v>22249.797164000105</v>
      </c>
      <c r="Y35" s="34">
        <f t="shared" si="3"/>
        <v>32810.844462000008</v>
      </c>
      <c r="Z35" s="34">
        <f t="shared" si="3"/>
        <v>29838.590173000062</v>
      </c>
      <c r="AA35" s="34">
        <f t="shared" si="3"/>
        <v>30437.38466500002</v>
      </c>
      <c r="AB35" s="34">
        <f t="shared" si="3"/>
        <v>25867.229650167108</v>
      </c>
      <c r="AC35" s="34">
        <f t="shared" si="3"/>
        <v>53288.919205000071</v>
      </c>
      <c r="AD35" s="34">
        <f>AD36-AD34</f>
        <v>55418.752008000069</v>
      </c>
      <c r="AE35" s="34">
        <f t="shared" si="0"/>
        <v>615550.43686016754</v>
      </c>
    </row>
    <row r="36" spans="1:33">
      <c r="A36" s="58" t="s">
        <v>94</v>
      </c>
      <c r="B36" s="34">
        <v>2890.051363</v>
      </c>
      <c r="C36" s="34">
        <v>3371.4976340000007</v>
      </c>
      <c r="D36" s="34">
        <v>3926.3872409999999</v>
      </c>
      <c r="E36" s="34">
        <v>4352.2914929999988</v>
      </c>
      <c r="F36" s="34">
        <v>5378.9855009999983</v>
      </c>
      <c r="G36" s="34">
        <v>9193.7994199999994</v>
      </c>
      <c r="H36" s="34">
        <v>11401.235360000001</v>
      </c>
      <c r="I36" s="34">
        <v>14923.963562999999</v>
      </c>
      <c r="J36" s="34">
        <v>17806.078711000002</v>
      </c>
      <c r="K36" s="34">
        <v>34415.360913999997</v>
      </c>
      <c r="L36" s="34">
        <v>56570.512855000001</v>
      </c>
      <c r="M36" s="34">
        <v>68950.463713000005</v>
      </c>
      <c r="N36" s="34">
        <v>81990.729221999994</v>
      </c>
      <c r="O36" s="34">
        <v>95519.464204000004</v>
      </c>
      <c r="P36" s="34">
        <v>85905.600036999997</v>
      </c>
      <c r="Q36" s="34">
        <v>109977.20809499999</v>
      </c>
      <c r="R36" s="34">
        <v>142782.950744</v>
      </c>
      <c r="S36" s="34">
        <v>169264.0813219999</v>
      </c>
      <c r="T36" s="34">
        <v>193391.16560700009</v>
      </c>
      <c r="U36" s="34">
        <v>220268.72096800001</v>
      </c>
      <c r="V36" s="34">
        <v>233631.23334299994</v>
      </c>
      <c r="W36" s="34">
        <v>223750.65357700005</v>
      </c>
      <c r="X36" s="34">
        <v>235647.71302000011</v>
      </c>
      <c r="Y36" s="34">
        <v>268968.00277399999</v>
      </c>
      <c r="Z36" s="34">
        <v>251840.12153800004</v>
      </c>
      <c r="AA36" s="34">
        <v>254063.19813600002</v>
      </c>
      <c r="AB36" s="34">
        <v>314236.95970637142</v>
      </c>
      <c r="AC36" s="34">
        <v>206867.87735800006</v>
      </c>
      <c r="AD36" s="34">
        <v>227851.74096500012</v>
      </c>
      <c r="AE36" s="34">
        <f t="shared" si="0"/>
        <v>3549138.0483843721</v>
      </c>
    </row>
    <row r="37" spans="1:33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G37" s="72"/>
    </row>
    <row r="38" spans="1:33" ht="12.75" customHeight="1">
      <c r="A38" s="57"/>
      <c r="B38" s="114" t="s">
        <v>95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</row>
    <row r="39" spans="1:33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3">
      <c r="A40" s="58">
        <v>851712</v>
      </c>
      <c r="B40" s="59">
        <f t="shared" ref="B40:B67" si="4">B9/B$36*100</f>
        <v>0</v>
      </c>
      <c r="C40" s="59">
        <f t="shared" ref="C40:AE49" si="5">C9/C$36*100</f>
        <v>0</v>
      </c>
      <c r="D40" s="59">
        <f t="shared" si="5"/>
        <v>0</v>
      </c>
      <c r="E40" s="59">
        <f t="shared" si="5"/>
        <v>0</v>
      </c>
      <c r="F40" s="59">
        <f t="shared" si="5"/>
        <v>0</v>
      </c>
      <c r="G40" s="59">
        <f t="shared" si="5"/>
        <v>0</v>
      </c>
      <c r="H40" s="59">
        <f t="shared" si="5"/>
        <v>0</v>
      </c>
      <c r="I40" s="59">
        <f t="shared" si="5"/>
        <v>0</v>
      </c>
      <c r="J40" s="59">
        <f t="shared" si="5"/>
        <v>0</v>
      </c>
      <c r="K40" s="59">
        <f t="shared" si="5"/>
        <v>0</v>
      </c>
      <c r="L40" s="59">
        <f t="shared" si="5"/>
        <v>0</v>
      </c>
      <c r="M40" s="59">
        <f t="shared" si="5"/>
        <v>0</v>
      </c>
      <c r="N40" s="59">
        <f t="shared" si="5"/>
        <v>44.027989581917083</v>
      </c>
      <c r="O40" s="59">
        <f t="shared" si="5"/>
        <v>40.751778609086806</v>
      </c>
      <c r="P40" s="59">
        <f t="shared" si="5"/>
        <v>46.325161298983645</v>
      </c>
      <c r="Q40" s="59">
        <f t="shared" si="5"/>
        <v>42.797628073393405</v>
      </c>
      <c r="R40" s="59">
        <f t="shared" si="5"/>
        <v>44.257131889155495</v>
      </c>
      <c r="S40" s="59">
        <f t="shared" si="5"/>
        <v>48.130757846385023</v>
      </c>
      <c r="T40" s="59">
        <f t="shared" si="5"/>
        <v>49.455394797278203</v>
      </c>
      <c r="U40" s="59">
        <f t="shared" si="5"/>
        <v>52.62747355528559</v>
      </c>
      <c r="V40" s="59">
        <f t="shared" si="5"/>
        <v>53.54552664640471</v>
      </c>
      <c r="W40" s="59">
        <f t="shared" si="5"/>
        <v>51.919792293711332</v>
      </c>
      <c r="X40" s="59">
        <f t="shared" si="5"/>
        <v>54.279841502278437</v>
      </c>
      <c r="Y40" s="59">
        <f t="shared" si="5"/>
        <v>52.612064170288406</v>
      </c>
      <c r="Z40" s="59">
        <f t="shared" si="5"/>
        <v>49.754287732939076</v>
      </c>
      <c r="AA40" s="59">
        <f t="shared" si="5"/>
        <v>49.62807527499745</v>
      </c>
      <c r="AB40" s="59">
        <f t="shared" si="5"/>
        <v>48.667290548763233</v>
      </c>
      <c r="AC40" s="59">
        <f t="shared" si="5"/>
        <v>0</v>
      </c>
      <c r="AD40" s="59">
        <f t="shared" ref="AD40:AD66" si="6">AD9/AD$36*100</f>
        <v>0</v>
      </c>
      <c r="AE40" s="59">
        <f t="shared" si="5"/>
        <v>40.379369487537417</v>
      </c>
    </row>
    <row r="41" spans="1:33">
      <c r="A41" s="58">
        <v>850760</v>
      </c>
      <c r="B41" s="59">
        <f t="shared" si="4"/>
        <v>0</v>
      </c>
      <c r="C41" s="59">
        <f t="shared" ref="C41:Q41" si="7">C10/C$36*100</f>
        <v>0</v>
      </c>
      <c r="D41" s="59">
        <f t="shared" si="7"/>
        <v>0</v>
      </c>
      <c r="E41" s="59">
        <f t="shared" si="7"/>
        <v>0</v>
      </c>
      <c r="F41" s="59">
        <f t="shared" si="7"/>
        <v>0</v>
      </c>
      <c r="G41" s="59">
        <f t="shared" si="7"/>
        <v>0</v>
      </c>
      <c r="H41" s="59">
        <f t="shared" si="7"/>
        <v>0</v>
      </c>
      <c r="I41" s="59">
        <f t="shared" si="7"/>
        <v>0</v>
      </c>
      <c r="J41" s="59">
        <f t="shared" si="7"/>
        <v>0</v>
      </c>
      <c r="K41" s="59">
        <f t="shared" si="7"/>
        <v>0</v>
      </c>
      <c r="L41" s="59">
        <f t="shared" si="7"/>
        <v>0</v>
      </c>
      <c r="M41" s="59">
        <f t="shared" si="7"/>
        <v>0</v>
      </c>
      <c r="N41" s="59">
        <f t="shared" si="7"/>
        <v>0</v>
      </c>
      <c r="O41" s="59">
        <f t="shared" si="7"/>
        <v>0</v>
      </c>
      <c r="P41" s="59">
        <f t="shared" si="7"/>
        <v>0</v>
      </c>
      <c r="Q41" s="59">
        <f t="shared" si="7"/>
        <v>0</v>
      </c>
      <c r="R41" s="59">
        <f t="shared" si="5"/>
        <v>0</v>
      </c>
      <c r="S41" s="59">
        <f t="shared" si="5"/>
        <v>2.6394469157936604</v>
      </c>
      <c r="T41" s="59">
        <f t="shared" si="5"/>
        <v>2.4873543431530374</v>
      </c>
      <c r="U41" s="59">
        <f t="shared" si="5"/>
        <v>2.4852445898549882</v>
      </c>
      <c r="V41" s="59">
        <f t="shared" si="5"/>
        <v>2.7794162604392039</v>
      </c>
      <c r="W41" s="59">
        <f t="shared" si="5"/>
        <v>3.0575599439067904</v>
      </c>
      <c r="X41" s="59">
        <f t="shared" si="5"/>
        <v>3.4153338425639337</v>
      </c>
      <c r="Y41" s="59">
        <f t="shared" si="5"/>
        <v>4.0243304569186948</v>
      </c>
      <c r="Z41" s="59">
        <f t="shared" si="5"/>
        <v>5.1744881798088285</v>
      </c>
      <c r="AA41" s="59">
        <f t="shared" si="5"/>
        <v>6.2744240854068014</v>
      </c>
      <c r="AB41" s="59">
        <f t="shared" si="5"/>
        <v>9.4042685801597461</v>
      </c>
      <c r="AC41" s="59">
        <f t="shared" si="5"/>
        <v>24.614130931928784</v>
      </c>
      <c r="AD41" s="59">
        <f t="shared" si="6"/>
        <v>28.530178278947432</v>
      </c>
      <c r="AE41" s="59">
        <f>AE10/AE$36*100</f>
        <v>6.238380991708806</v>
      </c>
    </row>
    <row r="42" spans="1:33">
      <c r="A42" s="58">
        <v>401120</v>
      </c>
      <c r="B42" s="59">
        <f t="shared" si="4"/>
        <v>8.0161171862190184</v>
      </c>
      <c r="C42" s="59">
        <f t="shared" si="5"/>
        <v>7.363619552817398</v>
      </c>
      <c r="D42" s="59">
        <f t="shared" si="5"/>
        <v>6.1018872641553594</v>
      </c>
      <c r="E42" s="59">
        <f t="shared" si="5"/>
        <v>6.6109576866064028</v>
      </c>
      <c r="F42" s="59">
        <f t="shared" si="5"/>
        <v>7.3021655835840873</v>
      </c>
      <c r="G42" s="59">
        <f t="shared" si="5"/>
        <v>6.1570953219686411</v>
      </c>
      <c r="H42" s="59">
        <f t="shared" si="5"/>
        <v>4.9528244367371785</v>
      </c>
      <c r="I42" s="59">
        <f t="shared" si="5"/>
        <v>4.9180268224432684</v>
      </c>
      <c r="J42" s="59">
        <f t="shared" si="5"/>
        <v>4.9280552177830925</v>
      </c>
      <c r="K42" s="59">
        <f t="shared" si="5"/>
        <v>4.0924317850958802</v>
      </c>
      <c r="L42" s="59">
        <f t="shared" si="5"/>
        <v>3.6543914535455384</v>
      </c>
      <c r="M42" s="59">
        <f t="shared" si="5"/>
        <v>3.8925165292165729</v>
      </c>
      <c r="N42" s="59">
        <f t="shared" si="5"/>
        <v>4.2028888932913215</v>
      </c>
      <c r="O42" s="59">
        <f t="shared" si="5"/>
        <v>3.936244983504158</v>
      </c>
      <c r="P42" s="59">
        <f t="shared" si="5"/>
        <v>4.0940287926342513</v>
      </c>
      <c r="Q42" s="59">
        <f t="shared" si="5"/>
        <v>4.5906649136236188</v>
      </c>
      <c r="R42" s="59">
        <f t="shared" si="5"/>
        <v>5.1845741717948588</v>
      </c>
      <c r="S42" s="59">
        <f t="shared" si="5"/>
        <v>4.7592629139522984</v>
      </c>
      <c r="T42" s="59">
        <f t="shared" si="5"/>
        <v>4.2054301443776065</v>
      </c>
      <c r="U42" s="59">
        <f t="shared" si="5"/>
        <v>3.8670222070420279</v>
      </c>
      <c r="V42" s="59">
        <f t="shared" si="5"/>
        <v>3.1013482920592117</v>
      </c>
      <c r="W42" s="59">
        <f t="shared" si="5"/>
        <v>2.9835553234273169</v>
      </c>
      <c r="X42" s="59">
        <f t="shared" si="5"/>
        <v>3.1369948960092806</v>
      </c>
      <c r="Y42" s="59">
        <f t="shared" si="5"/>
        <v>2.9031779648381386</v>
      </c>
      <c r="Z42" s="59">
        <f t="shared" si="5"/>
        <v>2.9184957492529531</v>
      </c>
      <c r="AA42" s="59">
        <f t="shared" si="5"/>
        <v>2.5975932513717628</v>
      </c>
      <c r="AB42" s="59">
        <f t="shared" si="5"/>
        <v>2.4721935746496642</v>
      </c>
      <c r="AC42" s="59">
        <f t="shared" si="5"/>
        <v>4.4420874644047901</v>
      </c>
      <c r="AD42" s="59">
        <f t="shared" si="6"/>
        <v>4.4265260780031852</v>
      </c>
      <c r="AE42" s="59">
        <f t="shared" si="5"/>
        <v>3.6149090780066686</v>
      </c>
    </row>
    <row r="43" spans="1:33">
      <c r="A43" s="58">
        <v>870870</v>
      </c>
      <c r="B43" s="59">
        <f t="shared" si="4"/>
        <v>2.3628263107793082</v>
      </c>
      <c r="C43" s="59">
        <f t="shared" si="5"/>
        <v>2.5391039025715059</v>
      </c>
      <c r="D43" s="59">
        <f t="shared" si="5"/>
        <v>2.4641458944675705</v>
      </c>
      <c r="E43" s="59">
        <f t="shared" si="5"/>
        <v>2.031721224146418</v>
      </c>
      <c r="F43" s="59">
        <f t="shared" si="5"/>
        <v>2.4380394402554093</v>
      </c>
      <c r="G43" s="59">
        <f t="shared" si="5"/>
        <v>2.3929888607467578</v>
      </c>
      <c r="H43" s="59">
        <f t="shared" si="5"/>
        <v>2.5955327002388975</v>
      </c>
      <c r="I43" s="59">
        <f t="shared" si="5"/>
        <v>2.7383107394685346</v>
      </c>
      <c r="J43" s="59">
        <f t="shared" si="5"/>
        <v>2.9438898676561056</v>
      </c>
      <c r="K43" s="59">
        <f t="shared" si="5"/>
        <v>2.8289825419321479</v>
      </c>
      <c r="L43" s="59">
        <f t="shared" si="5"/>
        <v>5.5498577996761211</v>
      </c>
      <c r="M43" s="59">
        <f t="shared" si="5"/>
        <v>3.2785001742835189</v>
      </c>
      <c r="N43" s="59">
        <f t="shared" si="5"/>
        <v>3.7130626960970199</v>
      </c>
      <c r="O43" s="59">
        <f t="shared" si="5"/>
        <v>3.4277486931955488</v>
      </c>
      <c r="P43" s="59">
        <f t="shared" si="5"/>
        <v>2.74720157822486</v>
      </c>
      <c r="Q43" s="59">
        <f t="shared" si="5"/>
        <v>3.1442879755711988</v>
      </c>
      <c r="R43" s="59">
        <f t="shared" si="5"/>
        <v>3.0692584669000862</v>
      </c>
      <c r="S43" s="59">
        <f t="shared" si="5"/>
        <v>2.82456608966252</v>
      </c>
      <c r="T43" s="59">
        <f t="shared" si="5"/>
        <v>2.6122072449089906</v>
      </c>
      <c r="U43" s="59">
        <f t="shared" si="5"/>
        <v>2.5339008028338479</v>
      </c>
      <c r="V43" s="59">
        <f t="shared" si="5"/>
        <v>2.2881460935283684</v>
      </c>
      <c r="W43" s="59">
        <f t="shared" si="5"/>
        <v>2.3430367707041628</v>
      </c>
      <c r="X43" s="59">
        <f t="shared" si="5"/>
        <v>2.5205082463481814</v>
      </c>
      <c r="Y43" s="59">
        <f t="shared" si="5"/>
        <v>2.4611630096246904</v>
      </c>
      <c r="Z43" s="59">
        <f t="shared" si="5"/>
        <v>2.2300036152708889</v>
      </c>
      <c r="AA43" s="59">
        <f t="shared" si="5"/>
        <v>1.9149685923404114</v>
      </c>
      <c r="AB43" s="59">
        <f t="shared" si="5"/>
        <v>2.0469717418858013</v>
      </c>
      <c r="AC43" s="59">
        <f t="shared" si="5"/>
        <v>3.2617121286177602</v>
      </c>
      <c r="AD43" s="59">
        <f t="shared" si="6"/>
        <v>2.947283008485571</v>
      </c>
      <c r="AE43" s="59">
        <f t="shared" si="5"/>
        <v>2.6414840421444596</v>
      </c>
    </row>
    <row r="44" spans="1:33">
      <c r="A44" s="58">
        <v>401110</v>
      </c>
      <c r="B44" s="59">
        <f t="shared" si="4"/>
        <v>2.5647319265308157</v>
      </c>
      <c r="C44" s="59">
        <f t="shared" si="5"/>
        <v>2.4529128588437854</v>
      </c>
      <c r="D44" s="59">
        <f t="shared" si="5"/>
        <v>2.0161701620606913</v>
      </c>
      <c r="E44" s="59">
        <f t="shared" si="5"/>
        <v>2.7118894998148053</v>
      </c>
      <c r="F44" s="59">
        <f t="shared" si="5"/>
        <v>2.6918021432309502</v>
      </c>
      <c r="G44" s="59">
        <f t="shared" si="5"/>
        <v>1.8573758921531922</v>
      </c>
      <c r="H44" s="59">
        <f t="shared" si="5"/>
        <v>1.5307331573234007</v>
      </c>
      <c r="I44" s="59">
        <f t="shared" si="5"/>
        <v>1.4515881326398277</v>
      </c>
      <c r="J44" s="59">
        <f t="shared" si="5"/>
        <v>1.8442212141696064</v>
      </c>
      <c r="K44" s="59">
        <f t="shared" si="5"/>
        <v>2.0730776143328753</v>
      </c>
      <c r="L44" s="59">
        <f t="shared" si="5"/>
        <v>2.1487887163330899</v>
      </c>
      <c r="M44" s="59">
        <f t="shared" si="5"/>
        <v>2.4232236725116918</v>
      </c>
      <c r="N44" s="59">
        <f t="shared" si="5"/>
        <v>3.0666351182120484</v>
      </c>
      <c r="O44" s="59">
        <f t="shared" si="5"/>
        <v>3.2876584863302591</v>
      </c>
      <c r="P44" s="59">
        <f t="shared" si="5"/>
        <v>3.7238550206531054</v>
      </c>
      <c r="Q44" s="59">
        <f t="shared" si="5"/>
        <v>3.6823905754197082</v>
      </c>
      <c r="R44" s="59">
        <f t="shared" si="5"/>
        <v>3.8960815314525674</v>
      </c>
      <c r="S44" s="59">
        <f t="shared" si="5"/>
        <v>3.4726144106251251</v>
      </c>
      <c r="T44" s="59">
        <f t="shared" si="5"/>
        <v>3.1979870127925523</v>
      </c>
      <c r="U44" s="59">
        <f t="shared" si="5"/>
        <v>2.7502233400992377</v>
      </c>
      <c r="V44" s="59">
        <f t="shared" si="5"/>
        <v>2.0999829448304372</v>
      </c>
      <c r="W44" s="59">
        <f t="shared" si="5"/>
        <v>2.0682176337900491</v>
      </c>
      <c r="X44" s="59">
        <f t="shared" si="5"/>
        <v>2.1361263877713812</v>
      </c>
      <c r="Y44" s="59">
        <f t="shared" si="5"/>
        <v>2.0186494266985906</v>
      </c>
      <c r="Z44" s="59">
        <f t="shared" si="5"/>
        <v>2.2116613691196796</v>
      </c>
      <c r="AA44" s="59">
        <f t="shared" si="5"/>
        <v>1.9157285945816549</v>
      </c>
      <c r="AB44" s="59">
        <f t="shared" si="5"/>
        <v>1.9082340551379042</v>
      </c>
      <c r="AC44" s="59">
        <f t="shared" si="5"/>
        <v>3.2582163253580356</v>
      </c>
      <c r="AD44" s="59">
        <f t="shared" si="6"/>
        <v>3.4511844547230877</v>
      </c>
      <c r="AE44" s="59">
        <f t="shared" si="5"/>
        <v>2.6093688656349854</v>
      </c>
    </row>
    <row r="45" spans="1:33">
      <c r="A45" s="58">
        <v>870829</v>
      </c>
      <c r="B45" s="59">
        <f t="shared" si="4"/>
        <v>0.97763175982696193</v>
      </c>
      <c r="C45" s="59">
        <f t="shared" si="5"/>
        <v>0.64344248031585582</v>
      </c>
      <c r="D45" s="59">
        <f t="shared" si="5"/>
        <v>0.61049294246114838</v>
      </c>
      <c r="E45" s="59">
        <f t="shared" si="5"/>
        <v>0.57832112211423525</v>
      </c>
      <c r="F45" s="59">
        <f t="shared" si="5"/>
        <v>1.0794259064131289</v>
      </c>
      <c r="G45" s="59">
        <f t="shared" si="5"/>
        <v>1.3909656406230364</v>
      </c>
      <c r="H45" s="59">
        <f t="shared" si="5"/>
        <v>1.1941555866626719</v>
      </c>
      <c r="I45" s="59">
        <f t="shared" si="5"/>
        <v>1.2658279230080429</v>
      </c>
      <c r="J45" s="59">
        <f t="shared" si="5"/>
        <v>1.3047934459397437</v>
      </c>
      <c r="K45" s="59">
        <f t="shared" si="5"/>
        <v>1.2592046792213396</v>
      </c>
      <c r="L45" s="59">
        <f t="shared" si="5"/>
        <v>2.4291688277995549</v>
      </c>
      <c r="M45" s="59">
        <f t="shared" si="5"/>
        <v>1.4044241225565894</v>
      </c>
      <c r="N45" s="59">
        <f t="shared" si="5"/>
        <v>1.6051648905774873</v>
      </c>
      <c r="O45" s="59">
        <f t="shared" si="5"/>
        <v>1.6057680471534399</v>
      </c>
      <c r="P45" s="59">
        <f t="shared" si="5"/>
        <v>1.3549756936668378</v>
      </c>
      <c r="Q45" s="59">
        <f t="shared" si="5"/>
        <v>1.5689987515499131</v>
      </c>
      <c r="R45" s="59">
        <f t="shared" si="5"/>
        <v>1.4432748358694336</v>
      </c>
      <c r="S45" s="59">
        <f t="shared" si="5"/>
        <v>1.4728121970883747</v>
      </c>
      <c r="T45" s="59">
        <f t="shared" si="5"/>
        <v>1.5083810885797835</v>
      </c>
      <c r="U45" s="59">
        <f t="shared" si="5"/>
        <v>1.5497878981627773</v>
      </c>
      <c r="V45" s="59">
        <f t="shared" si="5"/>
        <v>1.6241404189435575</v>
      </c>
      <c r="W45" s="59">
        <f t="shared" si="5"/>
        <v>1.9176288517626274</v>
      </c>
      <c r="X45" s="59">
        <f t="shared" si="5"/>
        <v>1.9588571248337245</v>
      </c>
      <c r="Y45" s="59">
        <f t="shared" si="5"/>
        <v>1.9325377514765332</v>
      </c>
      <c r="Z45" s="59">
        <f t="shared" si="5"/>
        <v>2.2008947331943141</v>
      </c>
      <c r="AA45" s="59">
        <f t="shared" si="5"/>
        <v>2.611552030234733</v>
      </c>
      <c r="AB45" s="59">
        <f t="shared" si="5"/>
        <v>2.9312118180284714</v>
      </c>
      <c r="AC45" s="59">
        <f t="shared" si="5"/>
        <v>3.8663490388884623</v>
      </c>
      <c r="AD45" s="59">
        <f t="shared" si="6"/>
        <v>3.7852136663396445</v>
      </c>
      <c r="AE45" s="59">
        <f t="shared" si="5"/>
        <v>2.145674664534186</v>
      </c>
    </row>
    <row r="46" spans="1:33">
      <c r="A46" s="58">
        <v>841590</v>
      </c>
      <c r="B46" s="59">
        <f t="shared" si="4"/>
        <v>0.54934857571249329</v>
      </c>
      <c r="C46" s="59">
        <f t="shared" si="5"/>
        <v>1.3900015093411151</v>
      </c>
      <c r="D46" s="59">
        <f t="shared" si="5"/>
        <v>1.304033551895907</v>
      </c>
      <c r="E46" s="59">
        <f t="shared" si="5"/>
        <v>1.348914131657404</v>
      </c>
      <c r="F46" s="59">
        <f t="shared" si="5"/>
        <v>1.9442675571547343</v>
      </c>
      <c r="G46" s="59">
        <f t="shared" si="5"/>
        <v>1.6059925853809851</v>
      </c>
      <c r="H46" s="59">
        <f t="shared" si="5"/>
        <v>1.4770334414006869</v>
      </c>
      <c r="I46" s="59">
        <f t="shared" si="5"/>
        <v>1.651372565737214</v>
      </c>
      <c r="J46" s="59">
        <f t="shared" si="5"/>
        <v>1.7956297070757119</v>
      </c>
      <c r="K46" s="59">
        <f t="shared" si="5"/>
        <v>1.62291347574621</v>
      </c>
      <c r="L46" s="59">
        <f t="shared" si="5"/>
        <v>1.2771126361392786</v>
      </c>
      <c r="M46" s="59">
        <f t="shared" si="5"/>
        <v>1.3605995238914137</v>
      </c>
      <c r="N46" s="59">
        <f t="shared" si="5"/>
        <v>2.2866797841540976</v>
      </c>
      <c r="O46" s="59">
        <f t="shared" si="5"/>
        <v>2.5852012671743942</v>
      </c>
      <c r="P46" s="59">
        <f t="shared" si="5"/>
        <v>2.2885586028771505</v>
      </c>
      <c r="Q46" s="59">
        <f t="shared" si="5"/>
        <v>2.0645006800306516</v>
      </c>
      <c r="R46" s="59">
        <f t="shared" si="5"/>
        <v>2.0511417033612944</v>
      </c>
      <c r="S46" s="59">
        <f t="shared" si="5"/>
        <v>1.7128939946121726</v>
      </c>
      <c r="T46" s="59">
        <f t="shared" si="5"/>
        <v>1.5365140375845807</v>
      </c>
      <c r="U46" s="59">
        <f t="shared" si="5"/>
        <v>1.4446368040890762</v>
      </c>
      <c r="V46" s="59">
        <f t="shared" si="5"/>
        <v>1.3328584104284964</v>
      </c>
      <c r="W46" s="59">
        <f t="shared" si="5"/>
        <v>1.4438843549067928</v>
      </c>
      <c r="X46" s="59">
        <f t="shared" si="5"/>
        <v>1.8234473303101006</v>
      </c>
      <c r="Y46" s="59">
        <f t="shared" si="5"/>
        <v>1.8960338558505181</v>
      </c>
      <c r="Z46" s="59">
        <f t="shared" si="5"/>
        <v>2.1762525385269167</v>
      </c>
      <c r="AA46" s="59">
        <f t="shared" si="5"/>
        <v>1.9968371036108485</v>
      </c>
      <c r="AB46" s="59">
        <f t="shared" si="5"/>
        <v>2.3576700329598834</v>
      </c>
      <c r="AC46" s="59">
        <f t="shared" si="5"/>
        <v>4.0754670549501624</v>
      </c>
      <c r="AD46" s="59">
        <f t="shared" si="6"/>
        <v>3.5228683542220551</v>
      </c>
      <c r="AE46" s="59">
        <f t="shared" si="5"/>
        <v>2.0879018172937522</v>
      </c>
    </row>
    <row r="47" spans="1:33">
      <c r="A47" s="58">
        <v>870830</v>
      </c>
      <c r="B47" s="59">
        <f t="shared" si="4"/>
        <v>0</v>
      </c>
      <c r="C47" s="59">
        <f t="shared" si="5"/>
        <v>0</v>
      </c>
      <c r="D47" s="59">
        <f t="shared" si="5"/>
        <v>0</v>
      </c>
      <c r="E47" s="59">
        <f t="shared" si="5"/>
        <v>0</v>
      </c>
      <c r="F47" s="59">
        <f t="shared" si="5"/>
        <v>0</v>
      </c>
      <c r="G47" s="59">
        <f t="shared" si="5"/>
        <v>0</v>
      </c>
      <c r="H47" s="59">
        <f t="shared" si="5"/>
        <v>0</v>
      </c>
      <c r="I47" s="59">
        <f t="shared" si="5"/>
        <v>0</v>
      </c>
      <c r="J47" s="59">
        <f t="shared" si="5"/>
        <v>0</v>
      </c>
      <c r="K47" s="59">
        <f t="shared" si="5"/>
        <v>0</v>
      </c>
      <c r="L47" s="59">
        <f t="shared" si="5"/>
        <v>0</v>
      </c>
      <c r="M47" s="59">
        <f t="shared" si="5"/>
        <v>0</v>
      </c>
      <c r="N47" s="59">
        <f t="shared" si="5"/>
        <v>2.3451781186061957</v>
      </c>
      <c r="O47" s="59">
        <f t="shared" si="5"/>
        <v>2.4764997497765906</v>
      </c>
      <c r="P47" s="59">
        <f t="shared" si="5"/>
        <v>2.4814554046323658</v>
      </c>
      <c r="Q47" s="59">
        <f t="shared" si="5"/>
        <v>2.6828040146748737</v>
      </c>
      <c r="R47" s="59">
        <f t="shared" si="5"/>
        <v>2.53276140614566</v>
      </c>
      <c r="S47" s="59">
        <f t="shared" si="5"/>
        <v>2.2062174933002958</v>
      </c>
      <c r="T47" s="59">
        <f t="shared" si="5"/>
        <v>2.1966556572872906</v>
      </c>
      <c r="U47" s="59">
        <f t="shared" si="5"/>
        <v>2.1769645943949656</v>
      </c>
      <c r="V47" s="59">
        <f t="shared" si="5"/>
        <v>2.0138435776232528</v>
      </c>
      <c r="W47" s="59">
        <f t="shared" si="5"/>
        <v>2.0979088141007862</v>
      </c>
      <c r="X47" s="59">
        <f t="shared" si="5"/>
        <v>2.1058930674106815</v>
      </c>
      <c r="Y47" s="59">
        <f t="shared" si="5"/>
        <v>2.0945073380098624</v>
      </c>
      <c r="Z47" s="59">
        <f t="shared" si="5"/>
        <v>2.1725995860331624</v>
      </c>
      <c r="AA47" s="59">
        <f t="shared" si="5"/>
        <v>1.9457589329225689</v>
      </c>
      <c r="AB47" s="59">
        <f t="shared" si="5"/>
        <v>1.9374694082597246</v>
      </c>
      <c r="AC47" s="59">
        <f t="shared" si="5"/>
        <v>3.6882350021874664</v>
      </c>
      <c r="AD47" s="59">
        <f t="shared" si="6"/>
        <v>3.3036700725303145</v>
      </c>
      <c r="AE47" s="59">
        <f t="shared" si="5"/>
        <v>2.1813765192368129</v>
      </c>
    </row>
    <row r="48" spans="1:33">
      <c r="A48" s="58">
        <v>870899</v>
      </c>
      <c r="B48" s="59">
        <f t="shared" si="4"/>
        <v>5.6662092963639834</v>
      </c>
      <c r="C48" s="59">
        <f t="shared" si="5"/>
        <v>4.1820303410006767</v>
      </c>
      <c r="D48" s="59">
        <f t="shared" si="5"/>
        <v>4.0615947233819973</v>
      </c>
      <c r="E48" s="59">
        <f t="shared" si="5"/>
        <v>4.239340064808478</v>
      </c>
      <c r="F48" s="59">
        <f t="shared" si="5"/>
        <v>4.7675271285324126</v>
      </c>
      <c r="G48" s="59">
        <f t="shared" si="5"/>
        <v>3.7691634673491716</v>
      </c>
      <c r="H48" s="59">
        <f t="shared" si="5"/>
        <v>3.5776578775933627</v>
      </c>
      <c r="I48" s="59">
        <f t="shared" si="5"/>
        <v>3.7039981749250535</v>
      </c>
      <c r="J48" s="59">
        <f t="shared" si="5"/>
        <v>3.6300557550646664</v>
      </c>
      <c r="K48" s="59">
        <f t="shared" si="5"/>
        <v>4.4596712986253939</v>
      </c>
      <c r="L48" s="59">
        <f t="shared" si="5"/>
        <v>7.7573383031688978</v>
      </c>
      <c r="M48" s="59">
        <f t="shared" si="5"/>
        <v>4.1441467513455761</v>
      </c>
      <c r="N48" s="59">
        <f t="shared" si="5"/>
        <v>4.2196576245008872</v>
      </c>
      <c r="O48" s="59">
        <f t="shared" si="5"/>
        <v>3.7407051293430222</v>
      </c>
      <c r="P48" s="59">
        <f t="shared" si="5"/>
        <v>2.69947477114553</v>
      </c>
      <c r="Q48" s="59">
        <f t="shared" si="5"/>
        <v>2.8084406201073784</v>
      </c>
      <c r="R48" s="59">
        <f t="shared" si="5"/>
        <v>2.462386025558267</v>
      </c>
      <c r="S48" s="59">
        <f t="shared" si="5"/>
        <v>2.573156614198874</v>
      </c>
      <c r="T48" s="59">
        <f t="shared" si="5"/>
        <v>2.1172810589088193</v>
      </c>
      <c r="U48" s="59">
        <f t="shared" si="5"/>
        <v>1.9926045017701961</v>
      </c>
      <c r="V48" s="59">
        <f t="shared" si="5"/>
        <v>1.7054170630304473</v>
      </c>
      <c r="W48" s="59">
        <f t="shared" si="5"/>
        <v>1.7712251784042972</v>
      </c>
      <c r="X48" s="59">
        <f t="shared" si="5"/>
        <v>1.8831455905635583</v>
      </c>
      <c r="Y48" s="59">
        <f t="shared" si="5"/>
        <v>1.8825906857979149</v>
      </c>
      <c r="Z48" s="59">
        <f t="shared" si="5"/>
        <v>2.0424678206899052</v>
      </c>
      <c r="AA48" s="59">
        <f t="shared" si="5"/>
        <v>1.9843125383713915</v>
      </c>
      <c r="AB48" s="59">
        <f t="shared" si="5"/>
        <v>2.252455370663768</v>
      </c>
      <c r="AC48" s="59">
        <f t="shared" si="5"/>
        <v>4.3773797636686629</v>
      </c>
      <c r="AD48" s="59">
        <f t="shared" si="6"/>
        <v>4.4957920745374222</v>
      </c>
      <c r="AE48" s="59">
        <f t="shared" si="5"/>
        <v>2.6610926105708983</v>
      </c>
    </row>
    <row r="49" spans="1:31">
      <c r="A49" s="58">
        <v>940390</v>
      </c>
      <c r="B49" s="59">
        <f t="shared" si="4"/>
        <v>1.5481280565739204</v>
      </c>
      <c r="C49" s="59">
        <f t="shared" si="5"/>
        <v>2.6447405183022585</v>
      </c>
      <c r="D49" s="59">
        <f t="shared" si="5"/>
        <v>3.7377207338984419</v>
      </c>
      <c r="E49" s="59">
        <f t="shared" si="5"/>
        <v>3.1277866893553683</v>
      </c>
      <c r="F49" s="59">
        <f t="shared" si="5"/>
        <v>3.2705158615373637</v>
      </c>
      <c r="G49" s="59">
        <f t="shared" si="5"/>
        <v>2.4328153115178579</v>
      </c>
      <c r="H49" s="59">
        <f t="shared" si="5"/>
        <v>2.1185367758253171</v>
      </c>
      <c r="I49" s="59">
        <f t="shared" si="5"/>
        <v>1.9069149545872557</v>
      </c>
      <c r="J49" s="59">
        <f t="shared" si="5"/>
        <v>1.7955593490805384</v>
      </c>
      <c r="K49" s="59">
        <f t="shared" si="5"/>
        <v>1.4341364492249766</v>
      </c>
      <c r="L49" s="59">
        <f t="shared" si="5"/>
        <v>1.2550256576598258</v>
      </c>
      <c r="M49" s="59">
        <f t="shared" si="5"/>
        <v>1.2260306406621249</v>
      </c>
      <c r="N49" s="59">
        <f t="shared" si="5"/>
        <v>1.5515302816195264</v>
      </c>
      <c r="O49" s="59">
        <f t="shared" si="5"/>
        <v>1.7444583487626195</v>
      </c>
      <c r="P49" s="59">
        <f t="shared" si="5"/>
        <v>1.7530871088163726</v>
      </c>
      <c r="Q49" s="59">
        <f t="shared" si="5"/>
        <v>1.5790511243928846</v>
      </c>
      <c r="R49" s="59">
        <f t="shared" si="5"/>
        <v>1.7541069097882094</v>
      </c>
      <c r="S49" s="59">
        <f t="shared" si="5"/>
        <v>2.3663688750245218</v>
      </c>
      <c r="T49" s="59">
        <f t="shared" si="5"/>
        <v>2.5473956354403811</v>
      </c>
      <c r="U49" s="59">
        <f t="shared" ref="C49:AE58" si="8">U18/U$36*100</f>
        <v>1.4451145055962966</v>
      </c>
      <c r="V49" s="59">
        <f t="shared" si="8"/>
        <v>1.4413928886194867</v>
      </c>
      <c r="W49" s="59">
        <f t="shared" si="8"/>
        <v>1.4879427978315529</v>
      </c>
      <c r="X49" s="59">
        <f t="shared" si="8"/>
        <v>1.4737658776706419</v>
      </c>
      <c r="Y49" s="59">
        <f t="shared" si="8"/>
        <v>1.343177207229211</v>
      </c>
      <c r="Z49" s="59">
        <f t="shared" si="8"/>
        <v>1.6871639082174119</v>
      </c>
      <c r="AA49" s="59">
        <f t="shared" si="8"/>
        <v>1.9276984088731859</v>
      </c>
      <c r="AB49" s="59">
        <f t="shared" si="8"/>
        <v>1.9039961038687583</v>
      </c>
      <c r="AC49" s="59">
        <f t="shared" si="8"/>
        <v>0</v>
      </c>
      <c r="AD49" s="59">
        <f t="shared" si="6"/>
        <v>0</v>
      </c>
      <c r="AE49" s="59">
        <f t="shared" si="8"/>
        <v>1.5052585544832311</v>
      </c>
    </row>
    <row r="50" spans="1:31">
      <c r="A50" s="58">
        <v>940190</v>
      </c>
      <c r="B50" s="59">
        <f t="shared" si="4"/>
        <v>0.28962256889826771</v>
      </c>
      <c r="C50" s="59">
        <f t="shared" si="8"/>
        <v>0.40131868590242042</v>
      </c>
      <c r="D50" s="59">
        <f t="shared" si="8"/>
        <v>0.60208699623777129</v>
      </c>
      <c r="E50" s="59">
        <f t="shared" si="8"/>
        <v>0.62188086536785658</v>
      </c>
      <c r="F50" s="59">
        <f t="shared" si="8"/>
        <v>0.73945176079402886</v>
      </c>
      <c r="G50" s="59">
        <f t="shared" si="8"/>
        <v>0.68728730216304856</v>
      </c>
      <c r="H50" s="59">
        <f t="shared" si="8"/>
        <v>0.53414987128201863</v>
      </c>
      <c r="I50" s="59">
        <f t="shared" si="8"/>
        <v>0.84892161834340707</v>
      </c>
      <c r="J50" s="59">
        <f t="shared" si="8"/>
        <v>1.3050566032623663</v>
      </c>
      <c r="K50" s="59">
        <f t="shared" si="8"/>
        <v>1.4016423631453769</v>
      </c>
      <c r="L50" s="59">
        <f t="shared" si="8"/>
        <v>1.2793310957866515</v>
      </c>
      <c r="M50" s="59">
        <f t="shared" si="8"/>
        <v>1.2489930881170139</v>
      </c>
      <c r="N50" s="59">
        <f t="shared" si="8"/>
        <v>1.5904707073273554</v>
      </c>
      <c r="O50" s="59">
        <f t="shared" si="8"/>
        <v>2.6286896633313113</v>
      </c>
      <c r="P50" s="59">
        <f t="shared" si="8"/>
        <v>1.8648376814899263</v>
      </c>
      <c r="Q50" s="59">
        <f t="shared" si="8"/>
        <v>1.7032174088125092</v>
      </c>
      <c r="R50" s="59">
        <f t="shared" si="8"/>
        <v>1.6609349804319378</v>
      </c>
      <c r="S50" s="59">
        <f t="shared" si="8"/>
        <v>1.6038812368204121</v>
      </c>
      <c r="T50" s="59">
        <f t="shared" si="8"/>
        <v>1.5012460232541829</v>
      </c>
      <c r="U50" s="59">
        <f t="shared" si="8"/>
        <v>1.4188893013339121</v>
      </c>
      <c r="V50" s="59">
        <f t="shared" si="8"/>
        <v>1.4606374238456443</v>
      </c>
      <c r="W50" s="59">
        <f t="shared" si="8"/>
        <v>1.4730094644687963</v>
      </c>
      <c r="X50" s="59">
        <f t="shared" si="8"/>
        <v>1.4987552812363798</v>
      </c>
      <c r="Y50" s="59">
        <f t="shared" si="8"/>
        <v>1.3576098697019356</v>
      </c>
      <c r="Z50" s="59">
        <f t="shared" si="8"/>
        <v>1.5538256244089161</v>
      </c>
      <c r="AA50" s="59">
        <f t="shared" si="8"/>
        <v>1.4545772686139977</v>
      </c>
      <c r="AB50" s="59">
        <f t="shared" si="8"/>
        <v>1.4611336721452468</v>
      </c>
      <c r="AC50" s="59">
        <f t="shared" si="8"/>
        <v>0</v>
      </c>
      <c r="AD50" s="59">
        <f t="shared" si="6"/>
        <v>0</v>
      </c>
      <c r="AE50" s="59">
        <f t="shared" si="8"/>
        <v>1.3287654979513457</v>
      </c>
    </row>
    <row r="51" spans="1:31">
      <c r="A51" s="58">
        <v>841430</v>
      </c>
      <c r="B51" s="59">
        <f t="shared" si="4"/>
        <v>0.4557358449964683</v>
      </c>
      <c r="C51" s="59">
        <f t="shared" si="8"/>
        <v>0.50284884761689852</v>
      </c>
      <c r="D51" s="59">
        <f t="shared" si="8"/>
        <v>0.76020655039613305</v>
      </c>
      <c r="E51" s="59">
        <f t="shared" si="8"/>
        <v>0.74772512485298304</v>
      </c>
      <c r="F51" s="59">
        <f t="shared" si="8"/>
        <v>0.46116051057189877</v>
      </c>
      <c r="G51" s="59">
        <f t="shared" si="8"/>
        <v>0.50213601462277713</v>
      </c>
      <c r="H51" s="59">
        <f t="shared" si="8"/>
        <v>0.48013780324240229</v>
      </c>
      <c r="I51" s="59">
        <f t="shared" si="8"/>
        <v>0.52536626526203478</v>
      </c>
      <c r="J51" s="59">
        <f t="shared" si="8"/>
        <v>0.90008232357745854</v>
      </c>
      <c r="K51" s="59">
        <f t="shared" si="8"/>
        <v>0.98018988045182309</v>
      </c>
      <c r="L51" s="59">
        <f t="shared" si="8"/>
        <v>1.1072305648094163</v>
      </c>
      <c r="M51" s="59">
        <f t="shared" si="8"/>
        <v>1.2405925035696648</v>
      </c>
      <c r="N51" s="59">
        <f t="shared" si="8"/>
        <v>1.572571156805902</v>
      </c>
      <c r="O51" s="59">
        <f t="shared" si="8"/>
        <v>1.48595553150157</v>
      </c>
      <c r="P51" s="59">
        <f t="shared" si="8"/>
        <v>1.4888435671820324</v>
      </c>
      <c r="Q51" s="59">
        <f t="shared" si="8"/>
        <v>1.7323531411656354</v>
      </c>
      <c r="R51" s="59">
        <f t="shared" si="8"/>
        <v>1.6905942736313955</v>
      </c>
      <c r="S51" s="59">
        <f t="shared" si="8"/>
        <v>1.5878336845057972</v>
      </c>
      <c r="T51" s="59">
        <f t="shared" si="8"/>
        <v>1.5915213574205751</v>
      </c>
      <c r="U51" s="59">
        <f t="shared" si="8"/>
        <v>1.4811099981254057</v>
      </c>
      <c r="V51" s="59">
        <f t="shared" si="8"/>
        <v>1.3363948682392846</v>
      </c>
      <c r="W51" s="59">
        <f t="shared" si="8"/>
        <v>1.4371549314350449</v>
      </c>
      <c r="X51" s="59">
        <f t="shared" si="8"/>
        <v>1.434083255335129</v>
      </c>
      <c r="Y51" s="59">
        <f t="shared" si="8"/>
        <v>1.3468061797833186</v>
      </c>
      <c r="Z51" s="59">
        <f t="shared" si="8"/>
        <v>1.5524134344138165</v>
      </c>
      <c r="AA51" s="59">
        <f t="shared" si="8"/>
        <v>1.5480984557608319</v>
      </c>
      <c r="AB51" s="59">
        <f t="shared" si="8"/>
        <v>1.7349432905289404</v>
      </c>
      <c r="AC51" s="59">
        <f t="shared" si="8"/>
        <v>2.6227825872696688</v>
      </c>
      <c r="AD51" s="59">
        <f t="shared" si="6"/>
        <v>2.2827651485002143</v>
      </c>
      <c r="AE51" s="59">
        <f t="shared" si="8"/>
        <v>1.6024191276999482</v>
      </c>
    </row>
    <row r="52" spans="1:31">
      <c r="A52" s="58">
        <v>840991</v>
      </c>
      <c r="B52" s="59">
        <f t="shared" si="4"/>
        <v>0.56834536611659525</v>
      </c>
      <c r="C52" s="59">
        <f t="shared" si="8"/>
        <v>0.75763998000183663</v>
      </c>
      <c r="D52" s="59">
        <f t="shared" si="8"/>
        <v>0.95551871726347659</v>
      </c>
      <c r="E52" s="59">
        <f t="shared" si="8"/>
        <v>1.0813156489102835</v>
      </c>
      <c r="F52" s="59">
        <f t="shared" si="8"/>
        <v>1.7077751740160347</v>
      </c>
      <c r="G52" s="59">
        <f t="shared" si="8"/>
        <v>0.967090915716323</v>
      </c>
      <c r="H52" s="59">
        <f t="shared" si="8"/>
        <v>0.88000858531526704</v>
      </c>
      <c r="I52" s="59">
        <f t="shared" si="8"/>
        <v>0.91871283671533333</v>
      </c>
      <c r="J52" s="59">
        <f t="shared" si="8"/>
        <v>0.72263505676019579</v>
      </c>
      <c r="K52" s="59">
        <f t="shared" si="8"/>
        <v>0.67987624940122993</v>
      </c>
      <c r="L52" s="59">
        <f t="shared" si="8"/>
        <v>0.61776686892650579</v>
      </c>
      <c r="M52" s="59">
        <f t="shared" si="8"/>
        <v>0.76551903870732418</v>
      </c>
      <c r="N52" s="59">
        <f t="shared" si="8"/>
        <v>0.92243572801041041</v>
      </c>
      <c r="O52" s="59">
        <f t="shared" si="8"/>
        <v>1.0577447020035631</v>
      </c>
      <c r="P52" s="59">
        <f t="shared" si="8"/>
        <v>1.022052112576876</v>
      </c>
      <c r="Q52" s="59">
        <f t="shared" si="8"/>
        <v>1.1211563226217758</v>
      </c>
      <c r="R52" s="59">
        <f t="shared" si="8"/>
        <v>1.1172389348222196</v>
      </c>
      <c r="S52" s="59">
        <f t="shared" si="8"/>
        <v>1.0943293252372077</v>
      </c>
      <c r="T52" s="59">
        <f t="shared" si="8"/>
        <v>1.1948460627698703</v>
      </c>
      <c r="U52" s="59">
        <f t="shared" si="8"/>
        <v>1.226834892001115</v>
      </c>
      <c r="V52" s="59">
        <f t="shared" si="8"/>
        <v>1.1130149628506047</v>
      </c>
      <c r="W52" s="59">
        <f t="shared" si="8"/>
        <v>1.2255577367760939</v>
      </c>
      <c r="X52" s="59">
        <f t="shared" si="8"/>
        <v>1.3493966600601461</v>
      </c>
      <c r="Y52" s="59">
        <f t="shared" si="8"/>
        <v>1.3246127718744392</v>
      </c>
      <c r="Z52" s="59">
        <f t="shared" si="8"/>
        <v>1.3159383233937743</v>
      </c>
      <c r="AA52" s="59">
        <f t="shared" si="8"/>
        <v>1.2289036680269967</v>
      </c>
      <c r="AB52" s="59">
        <f t="shared" si="8"/>
        <v>1.3898537893613951</v>
      </c>
      <c r="AC52" s="59">
        <f t="shared" si="8"/>
        <v>2.2736864108970387</v>
      </c>
      <c r="AD52" s="59">
        <f t="shared" si="6"/>
        <v>2.2317678177324591</v>
      </c>
      <c r="AE52" s="59">
        <f t="shared" si="8"/>
        <v>1.3186435544359119</v>
      </c>
    </row>
    <row r="53" spans="1:31">
      <c r="A53" s="58">
        <v>842139</v>
      </c>
      <c r="B53" s="59">
        <f t="shared" si="4"/>
        <v>0.46451364746903984</v>
      </c>
      <c r="C53" s="59">
        <f t="shared" si="8"/>
        <v>0.40011755796474618</v>
      </c>
      <c r="D53" s="59">
        <f t="shared" si="8"/>
        <v>0.3369113179124657</v>
      </c>
      <c r="E53" s="59">
        <f t="shared" si="8"/>
        <v>0.40080219875107531</v>
      </c>
      <c r="F53" s="59">
        <f t="shared" si="8"/>
        <v>0.37273106603973366</v>
      </c>
      <c r="G53" s="59">
        <f t="shared" si="8"/>
        <v>0.23957702353267132</v>
      </c>
      <c r="H53" s="59">
        <f t="shared" si="8"/>
        <v>0.4105988475971607</v>
      </c>
      <c r="I53" s="59">
        <f t="shared" si="8"/>
        <v>0.33453481569586435</v>
      </c>
      <c r="J53" s="59">
        <f t="shared" si="8"/>
        <v>0.5109652803219038</v>
      </c>
      <c r="K53" s="59">
        <f t="shared" si="8"/>
        <v>0.4769759538776866</v>
      </c>
      <c r="L53" s="59">
        <f t="shared" si="8"/>
        <v>0.32467547973407884</v>
      </c>
      <c r="M53" s="59">
        <f t="shared" si="8"/>
        <v>0.35708153033578421</v>
      </c>
      <c r="N53" s="59">
        <f t="shared" si="8"/>
        <v>0.39775129590199415</v>
      </c>
      <c r="O53" s="59">
        <f t="shared" si="8"/>
        <v>0.57795297806630896</v>
      </c>
      <c r="P53" s="59">
        <f t="shared" si="8"/>
        <v>0.76108780070030069</v>
      </c>
      <c r="Q53" s="59">
        <f t="shared" si="8"/>
        <v>0.64264715593569643</v>
      </c>
      <c r="R53" s="59">
        <f t="shared" si="8"/>
        <v>0.58610842025560705</v>
      </c>
      <c r="S53" s="59">
        <f t="shared" si="8"/>
        <v>0.54570035224593538</v>
      </c>
      <c r="T53" s="59">
        <f t="shared" si="8"/>
        <v>0.60914028844208989</v>
      </c>
      <c r="U53" s="59">
        <f t="shared" si="8"/>
        <v>0.66934063925226528</v>
      </c>
      <c r="V53" s="59">
        <f t="shared" si="8"/>
        <v>0.57006719604337741</v>
      </c>
      <c r="W53" s="59">
        <f t="shared" si="8"/>
        <v>0.86300626931374957</v>
      </c>
      <c r="X53" s="59">
        <f t="shared" si="8"/>
        <v>0.87175878886023717</v>
      </c>
      <c r="Y53" s="59">
        <f t="shared" si="8"/>
        <v>0.70116293296962473</v>
      </c>
      <c r="Z53" s="59">
        <f t="shared" si="8"/>
        <v>1.2549659838546108</v>
      </c>
      <c r="AA53" s="59">
        <f t="shared" si="8"/>
        <v>1.813018413447778</v>
      </c>
      <c r="AB53" s="59">
        <f t="shared" si="8"/>
        <v>1.3915128616935195</v>
      </c>
      <c r="AC53" s="59">
        <f t="shared" si="8"/>
        <v>1.5990949224442603</v>
      </c>
      <c r="AD53" s="59">
        <f t="shared" si="6"/>
        <v>1.5666586578982213</v>
      </c>
      <c r="AE53" s="59">
        <f t="shared" si="8"/>
        <v>0.9510238017614967</v>
      </c>
    </row>
    <row r="54" spans="1:31">
      <c r="A54" s="58">
        <v>870880</v>
      </c>
      <c r="B54" s="59">
        <f t="shared" si="4"/>
        <v>5.5199676394125041E-2</v>
      </c>
      <c r="C54" s="59">
        <f t="shared" si="8"/>
        <v>1.8726633340416569E-2</v>
      </c>
      <c r="D54" s="59">
        <f t="shared" si="8"/>
        <v>5.3073649441394963E-2</v>
      </c>
      <c r="E54" s="59">
        <f t="shared" si="8"/>
        <v>3.1674670738787311E-2</v>
      </c>
      <c r="F54" s="59">
        <f t="shared" si="8"/>
        <v>8.9787953492384803E-2</v>
      </c>
      <c r="G54" s="59">
        <f t="shared" si="8"/>
        <v>8.9337222020882429E-2</v>
      </c>
      <c r="H54" s="59">
        <f t="shared" si="8"/>
        <v>8.9023107404740037E-2</v>
      </c>
      <c r="I54" s="59">
        <f t="shared" si="8"/>
        <v>0.15942033696052116</v>
      </c>
      <c r="J54" s="59">
        <f t="shared" si="8"/>
        <v>0.22646270778916133</v>
      </c>
      <c r="K54" s="59">
        <f t="shared" si="8"/>
        <v>0.21201744529814759</v>
      </c>
      <c r="L54" s="59">
        <f t="shared" si="8"/>
        <v>0.24007530097545551</v>
      </c>
      <c r="M54" s="59">
        <f t="shared" si="8"/>
        <v>0.25409036802020557</v>
      </c>
      <c r="N54" s="59">
        <f t="shared" si="8"/>
        <v>0.44664214048938933</v>
      </c>
      <c r="O54" s="59">
        <f t="shared" si="8"/>
        <v>0.68362677433512542</v>
      </c>
      <c r="P54" s="59">
        <f t="shared" si="8"/>
        <v>0.82168518664205414</v>
      </c>
      <c r="Q54" s="59">
        <f t="shared" si="8"/>
        <v>1.0536118756525159</v>
      </c>
      <c r="R54" s="59">
        <f t="shared" si="8"/>
        <v>1.0421083807602474</v>
      </c>
      <c r="S54" s="59">
        <f t="shared" si="8"/>
        <v>1.0008969603994795</v>
      </c>
      <c r="T54" s="59">
        <f t="shared" si="8"/>
        <v>1.0330384357162623</v>
      </c>
      <c r="U54" s="59">
        <f t="shared" si="8"/>
        <v>1.0251632488155467</v>
      </c>
      <c r="V54" s="59">
        <f t="shared" si="8"/>
        <v>0.99403452687786065</v>
      </c>
      <c r="W54" s="59">
        <f t="shared" si="8"/>
        <v>1.0027681685532455</v>
      </c>
      <c r="X54" s="59">
        <f t="shared" si="8"/>
        <v>1.0553921335060528</v>
      </c>
      <c r="Y54" s="59">
        <f t="shared" si="8"/>
        <v>1.077872799031784</v>
      </c>
      <c r="Z54" s="59">
        <f t="shared" si="8"/>
        <v>1.1353332525169442</v>
      </c>
      <c r="AA54" s="59">
        <f t="shared" si="8"/>
        <v>1.0859911869341476</v>
      </c>
      <c r="AB54" s="59">
        <f t="shared" si="8"/>
        <v>1.180877104047874</v>
      </c>
      <c r="AC54" s="59">
        <f t="shared" si="8"/>
        <v>2.0889935838232638</v>
      </c>
      <c r="AD54" s="59">
        <f t="shared" si="6"/>
        <v>1.9573336276087805</v>
      </c>
      <c r="AE54" s="59">
        <f t="shared" si="8"/>
        <v>1.0949527453100631</v>
      </c>
    </row>
    <row r="55" spans="1:31">
      <c r="A55" s="58">
        <v>940350</v>
      </c>
      <c r="B55" s="59">
        <f t="shared" si="4"/>
        <v>2.9843961634809189</v>
      </c>
      <c r="C55" s="59">
        <f t="shared" si="8"/>
        <v>2.64273247892779</v>
      </c>
      <c r="D55" s="59">
        <f t="shared" si="8"/>
        <v>3.0270853256371408</v>
      </c>
      <c r="E55" s="59">
        <f t="shared" si="8"/>
        <v>3.2556975613397876</v>
      </c>
      <c r="F55" s="59">
        <f t="shared" si="8"/>
        <v>3.4133187934019689</v>
      </c>
      <c r="G55" s="59">
        <f t="shared" si="8"/>
        <v>2.8928774367365957</v>
      </c>
      <c r="H55" s="59">
        <f t="shared" si="8"/>
        <v>3.1622322284907205</v>
      </c>
      <c r="I55" s="59">
        <f t="shared" si="8"/>
        <v>3.8974376179934653</v>
      </c>
      <c r="J55" s="59">
        <f t="shared" si="8"/>
        <v>4.5484882614815483</v>
      </c>
      <c r="K55" s="59">
        <f t="shared" si="8"/>
        <v>3.3454113320997965</v>
      </c>
      <c r="L55" s="59">
        <f t="shared" si="8"/>
        <v>2.5150671705007297</v>
      </c>
      <c r="M55" s="59">
        <f t="shared" si="8"/>
        <v>2.6639095128430461</v>
      </c>
      <c r="N55" s="59">
        <f t="shared" si="8"/>
        <v>2.5924760569511505</v>
      </c>
      <c r="O55" s="59">
        <f t="shared" si="8"/>
        <v>2.288266277679214</v>
      </c>
      <c r="P55" s="59">
        <f t="shared" si="8"/>
        <v>2.443379708768636</v>
      </c>
      <c r="Q55" s="59">
        <f t="shared" si="8"/>
        <v>2.3627282743488163</v>
      </c>
      <c r="R55" s="59">
        <f t="shared" si="8"/>
        <v>1.907616953429895</v>
      </c>
      <c r="S55" s="59">
        <f t="shared" si="8"/>
        <v>1.7833289948017277</v>
      </c>
      <c r="T55" s="59">
        <f t="shared" si="8"/>
        <v>1.5824183511148089</v>
      </c>
      <c r="U55" s="59">
        <f t="shared" si="8"/>
        <v>1.7716200797147763</v>
      </c>
      <c r="V55" s="59">
        <f t="shared" si="8"/>
        <v>1.9305455719519444</v>
      </c>
      <c r="W55" s="59">
        <f t="shared" si="8"/>
        <v>2.0467048653442421</v>
      </c>
      <c r="X55" s="59">
        <f t="shared" si="8"/>
        <v>1.7296206293561922</v>
      </c>
      <c r="Y55" s="59">
        <f t="shared" si="8"/>
        <v>1.1603079506904379</v>
      </c>
      <c r="Z55" s="59">
        <f t="shared" si="8"/>
        <v>1.070067429106357</v>
      </c>
      <c r="AA55" s="59">
        <f t="shared" si="8"/>
        <v>1.0224758776788416</v>
      </c>
      <c r="AB55" s="59">
        <f t="shared" si="8"/>
        <v>0.91140824774153428</v>
      </c>
      <c r="AC55" s="59">
        <f t="shared" si="8"/>
        <v>1.391111304351917</v>
      </c>
      <c r="AD55" s="59">
        <f t="shared" si="6"/>
        <v>1.3969611145033713</v>
      </c>
      <c r="AE55" s="59">
        <f t="shared" si="8"/>
        <v>1.6698703619938087</v>
      </c>
    </row>
    <row r="56" spans="1:31">
      <c r="A56" s="58">
        <v>854430</v>
      </c>
      <c r="B56" s="59">
        <f t="shared" si="4"/>
        <v>1.0434728387905126</v>
      </c>
      <c r="C56" s="59">
        <f t="shared" si="8"/>
        <v>3.8197829564308088</v>
      </c>
      <c r="D56" s="59">
        <f t="shared" si="8"/>
        <v>3.6934966700601093</v>
      </c>
      <c r="E56" s="59">
        <f t="shared" si="8"/>
        <v>3.6768847458260083</v>
      </c>
      <c r="F56" s="59">
        <f t="shared" si="8"/>
        <v>4.0514557616763511</v>
      </c>
      <c r="G56" s="59">
        <f t="shared" si="8"/>
        <v>2.8638588571687591</v>
      </c>
      <c r="H56" s="59">
        <f t="shared" si="8"/>
        <v>2.4048074909664874</v>
      </c>
      <c r="I56" s="59">
        <f t="shared" si="8"/>
        <v>2.4096029749868402</v>
      </c>
      <c r="J56" s="59">
        <f t="shared" si="8"/>
        <v>2.5090048530674491</v>
      </c>
      <c r="K56" s="59">
        <f t="shared" si="8"/>
        <v>1.9366544975818294</v>
      </c>
      <c r="L56" s="59">
        <f t="shared" si="8"/>
        <v>3.1707179791661799</v>
      </c>
      <c r="M56" s="59">
        <f t="shared" si="8"/>
        <v>2.2302704466221956</v>
      </c>
      <c r="N56" s="59">
        <f t="shared" si="8"/>
        <v>2.5468078925680566</v>
      </c>
      <c r="O56" s="59">
        <f t="shared" si="8"/>
        <v>2.2782806123705921</v>
      </c>
      <c r="P56" s="59">
        <f t="shared" si="8"/>
        <v>2.0080181027279167</v>
      </c>
      <c r="Q56" s="59">
        <f t="shared" si="8"/>
        <v>2.2506483623969471</v>
      </c>
      <c r="R56" s="59">
        <f t="shared" si="8"/>
        <v>2.0154867678562312</v>
      </c>
      <c r="S56" s="59">
        <f t="shared" si="8"/>
        <v>1.9351743656521789</v>
      </c>
      <c r="T56" s="59">
        <f t="shared" si="8"/>
        <v>1.6663228709984859</v>
      </c>
      <c r="U56" s="59">
        <f t="shared" si="8"/>
        <v>1.4468408896163651</v>
      </c>
      <c r="V56" s="59">
        <f t="shared" si="8"/>
        <v>1.3026754361784429</v>
      </c>
      <c r="W56" s="59">
        <f t="shared" si="8"/>
        <v>1.2896446123706955</v>
      </c>
      <c r="X56" s="59">
        <f t="shared" si="8"/>
        <v>1.1976706868190417</v>
      </c>
      <c r="Y56" s="59">
        <f t="shared" si="8"/>
        <v>1.0754924407981024</v>
      </c>
      <c r="Z56" s="59">
        <f t="shared" si="8"/>
        <v>1.0697630848282018</v>
      </c>
      <c r="AA56" s="59">
        <f t="shared" si="8"/>
        <v>0.8965796403069175</v>
      </c>
      <c r="AB56" s="59">
        <f t="shared" si="8"/>
        <v>1.0626463727423383</v>
      </c>
      <c r="AC56" s="59">
        <f t="shared" si="8"/>
        <v>1.3673416076604858</v>
      </c>
      <c r="AD56" s="59">
        <f t="shared" si="6"/>
        <v>1.2288064616675793</v>
      </c>
      <c r="AE56" s="59">
        <f t="shared" si="8"/>
        <v>1.4830298301892146</v>
      </c>
    </row>
    <row r="57" spans="1:31">
      <c r="A57" s="58">
        <v>848210</v>
      </c>
      <c r="B57" s="59">
        <f t="shared" si="4"/>
        <v>9.3717301175868428</v>
      </c>
      <c r="C57" s="59">
        <f t="shared" si="8"/>
        <v>9.4140941046260256</v>
      </c>
      <c r="D57" s="59">
        <f t="shared" si="8"/>
        <v>8.6219103012819716</v>
      </c>
      <c r="E57" s="59">
        <f t="shared" si="8"/>
        <v>8.0612345603295754</v>
      </c>
      <c r="F57" s="59">
        <f t="shared" si="8"/>
        <v>7.422043597733806</v>
      </c>
      <c r="G57" s="59">
        <f t="shared" si="8"/>
        <v>5.4919122979952935</v>
      </c>
      <c r="H57" s="59">
        <f t="shared" si="8"/>
        <v>4.4593257743255634</v>
      </c>
      <c r="I57" s="59">
        <f t="shared" si="8"/>
        <v>3.6541376471330378</v>
      </c>
      <c r="J57" s="59">
        <f t="shared" si="8"/>
        <v>2.9515318365706844</v>
      </c>
      <c r="K57" s="59">
        <f t="shared" si="8"/>
        <v>2.1268702798994568</v>
      </c>
      <c r="L57" s="59">
        <f t="shared" si="8"/>
        <v>1.4782121087418945</v>
      </c>
      <c r="M57" s="59">
        <f t="shared" si="8"/>
        <v>1.3255576768915587</v>
      </c>
      <c r="N57" s="59">
        <f t="shared" si="8"/>
        <v>0</v>
      </c>
      <c r="O57" s="59">
        <f t="shared" si="8"/>
        <v>1.3190393900338047</v>
      </c>
      <c r="P57" s="59">
        <f t="shared" si="8"/>
        <v>1.1116871188708022</v>
      </c>
      <c r="Q57" s="59">
        <f t="shared" si="8"/>
        <v>1.3824867827947021</v>
      </c>
      <c r="R57" s="59">
        <f t="shared" si="8"/>
        <v>0</v>
      </c>
      <c r="S57" s="59">
        <f t="shared" si="8"/>
        <v>1.2030211171183289</v>
      </c>
      <c r="T57" s="59">
        <f t="shared" si="8"/>
        <v>1.17293405563811</v>
      </c>
      <c r="U57" s="59">
        <f t="shared" si="8"/>
        <v>1.097601002255437</v>
      </c>
      <c r="V57" s="59">
        <f t="shared" si="8"/>
        <v>1.0026149292980153</v>
      </c>
      <c r="W57" s="59">
        <f t="shared" si="8"/>
        <v>1.0735628305878249</v>
      </c>
      <c r="X57" s="59">
        <f t="shared" si="8"/>
        <v>1.085508392259634</v>
      </c>
      <c r="Y57" s="59">
        <f t="shared" si="8"/>
        <v>1.0560448810658942</v>
      </c>
      <c r="Z57" s="59">
        <f t="shared" si="8"/>
        <v>1.051762396644305</v>
      </c>
      <c r="AA57" s="59">
        <f t="shared" si="8"/>
        <v>0.98666088650042949</v>
      </c>
      <c r="AB57" s="59">
        <f t="shared" si="8"/>
        <v>1.1173698861485222</v>
      </c>
      <c r="AC57" s="59">
        <f t="shared" si="8"/>
        <v>1.762108728312443</v>
      </c>
      <c r="AD57" s="59">
        <f t="shared" si="6"/>
        <v>1.4238317127883326</v>
      </c>
      <c r="AE57" s="59">
        <f t="shared" si="8"/>
        <v>1.1946563890691393</v>
      </c>
    </row>
    <row r="58" spans="1:31">
      <c r="A58" s="58">
        <v>851220</v>
      </c>
      <c r="B58" s="59">
        <f t="shared" si="4"/>
        <v>0.38279869837732017</v>
      </c>
      <c r="C58" s="59">
        <f t="shared" si="8"/>
        <v>0.38851861759900608</v>
      </c>
      <c r="D58" s="59">
        <f t="shared" si="8"/>
        <v>0.54268877958591555</v>
      </c>
      <c r="E58" s="59">
        <f t="shared" si="8"/>
        <v>0.60791787596382862</v>
      </c>
      <c r="F58" s="59">
        <f t="shared" si="8"/>
        <v>0.63083075783884723</v>
      </c>
      <c r="G58" s="59">
        <f t="shared" si="8"/>
        <v>0.47593172312214749</v>
      </c>
      <c r="H58" s="59">
        <f t="shared" si="8"/>
        <v>0.42020745548401695</v>
      </c>
      <c r="I58" s="59">
        <f t="shared" si="8"/>
        <v>0.54043494986788176</v>
      </c>
      <c r="J58" s="59">
        <f t="shared" si="8"/>
        <v>0.55564178169604184</v>
      </c>
      <c r="K58" s="59">
        <f t="shared" si="8"/>
        <v>0.40462058598767486</v>
      </c>
      <c r="L58" s="59">
        <f t="shared" si="8"/>
        <v>0.31209204069359148</v>
      </c>
      <c r="M58" s="59">
        <f t="shared" si="8"/>
        <v>0.37299969739218741</v>
      </c>
      <c r="N58" s="59">
        <f t="shared" si="8"/>
        <v>0.53996593297917339</v>
      </c>
      <c r="O58" s="59">
        <f t="shared" si="8"/>
        <v>0.73653332528904469</v>
      </c>
      <c r="P58" s="59">
        <f t="shared" si="8"/>
        <v>0.74383974935834141</v>
      </c>
      <c r="Q58" s="59">
        <f t="shared" si="8"/>
        <v>0.83282632089443021</v>
      </c>
      <c r="R58" s="59">
        <f t="shared" si="8"/>
        <v>0.87846601184820228</v>
      </c>
      <c r="S58" s="59">
        <f t="shared" si="8"/>
        <v>0.97062692578857446</v>
      </c>
      <c r="T58" s="59">
        <f t="shared" si="8"/>
        <v>0.9557269372666205</v>
      </c>
      <c r="U58" s="59">
        <f t="shared" si="8"/>
        <v>1.0899273548461641</v>
      </c>
      <c r="V58" s="59">
        <f t="shared" si="8"/>
        <v>1.0849366297179401</v>
      </c>
      <c r="W58" s="59">
        <f t="shared" si="8"/>
        <v>1.0788822970607592</v>
      </c>
      <c r="X58" s="59">
        <f t="shared" ref="C58:AE67" si="9">X27/X$36*100</f>
        <v>0.98175550882755558</v>
      </c>
      <c r="Y58" s="59">
        <f t="shared" si="9"/>
        <v>0.93454292186274168</v>
      </c>
      <c r="Z58" s="59">
        <f t="shared" si="9"/>
        <v>1.0039589059753911</v>
      </c>
      <c r="AA58" s="59">
        <f t="shared" si="9"/>
        <v>1.0053146778986746</v>
      </c>
      <c r="AB58" s="59">
        <f t="shared" si="9"/>
        <v>1.0834563763983824</v>
      </c>
      <c r="AC58" s="59">
        <f t="shared" si="9"/>
        <v>1.7796643036215829</v>
      </c>
      <c r="AD58" s="59">
        <f t="shared" si="6"/>
        <v>1.659277101411635</v>
      </c>
      <c r="AE58" s="59">
        <f t="shared" si="9"/>
        <v>1.0290610787192374</v>
      </c>
    </row>
    <row r="59" spans="1:31">
      <c r="A59" s="58">
        <v>840999</v>
      </c>
      <c r="B59" s="59">
        <f t="shared" si="4"/>
        <v>2.5929936733792229</v>
      </c>
      <c r="C59" s="59">
        <f t="shared" si="9"/>
        <v>2.7118831429083534</v>
      </c>
      <c r="D59" s="59">
        <f t="shared" si="9"/>
        <v>2.4142875162730291</v>
      </c>
      <c r="E59" s="59">
        <f t="shared" si="9"/>
        <v>1.6735727631559172</v>
      </c>
      <c r="F59" s="59">
        <f t="shared" si="9"/>
        <v>1.8168968661810125</v>
      </c>
      <c r="G59" s="59">
        <f t="shared" si="9"/>
        <v>1.6373814363681214</v>
      </c>
      <c r="H59" s="59">
        <f t="shared" si="9"/>
        <v>1.3329351004644114</v>
      </c>
      <c r="I59" s="59">
        <f t="shared" si="9"/>
        <v>1.0327212429150312</v>
      </c>
      <c r="J59" s="59">
        <f t="shared" si="9"/>
        <v>0.76812341571592857</v>
      </c>
      <c r="K59" s="59">
        <f t="shared" si="9"/>
        <v>0.82919922505857602</v>
      </c>
      <c r="L59" s="59">
        <f t="shared" si="9"/>
        <v>0.71749236221415202</v>
      </c>
      <c r="M59" s="59">
        <f t="shared" si="9"/>
        <v>0.85883141187395939</v>
      </c>
      <c r="N59" s="59">
        <f t="shared" si="9"/>
        <v>1.107676610048141</v>
      </c>
      <c r="O59" s="59">
        <f t="shared" si="9"/>
        <v>1.3424217301527777</v>
      </c>
      <c r="P59" s="59">
        <f t="shared" si="9"/>
        <v>1.2117952724288472</v>
      </c>
      <c r="Q59" s="59">
        <f t="shared" si="9"/>
        <v>1.3430247390205854</v>
      </c>
      <c r="R59" s="59">
        <f t="shared" si="9"/>
        <v>1.3467504264200851</v>
      </c>
      <c r="S59" s="59">
        <f t="shared" si="9"/>
        <v>1.1672531121599545</v>
      </c>
      <c r="T59" s="59">
        <f t="shared" si="9"/>
        <v>1.0187753953579175</v>
      </c>
      <c r="U59" s="59">
        <f t="shared" si="9"/>
        <v>1.0042036169635478</v>
      </c>
      <c r="V59" s="59">
        <f t="shared" si="9"/>
        <v>1.0366475266790633</v>
      </c>
      <c r="W59" s="59">
        <f t="shared" si="9"/>
        <v>1.0427437702196864</v>
      </c>
      <c r="X59" s="59">
        <f t="shared" si="9"/>
        <v>0.9214678526566924</v>
      </c>
      <c r="Y59" s="59">
        <f t="shared" si="9"/>
        <v>0.90167501932852046</v>
      </c>
      <c r="Z59" s="59">
        <f t="shared" si="9"/>
        <v>0.9487465160071703</v>
      </c>
      <c r="AA59" s="59">
        <f t="shared" si="9"/>
        <v>0.81961272521072714</v>
      </c>
      <c r="AB59" s="59">
        <f t="shared" si="9"/>
        <v>0.94665291496093684</v>
      </c>
      <c r="AC59" s="59">
        <f t="shared" si="9"/>
        <v>1.6188577940520401</v>
      </c>
      <c r="AD59" s="59">
        <f t="shared" si="6"/>
        <v>1.5314748069166657</v>
      </c>
      <c r="AE59" s="59">
        <f t="shared" si="9"/>
        <v>1.0913744849000035</v>
      </c>
    </row>
    <row r="60" spans="1:31">
      <c r="A60" s="58">
        <v>841459</v>
      </c>
      <c r="B60" s="59">
        <f t="shared" si="4"/>
        <v>1.3526472747328817</v>
      </c>
      <c r="C60" s="59">
        <f t="shared" si="9"/>
        <v>0.46076823081050977</v>
      </c>
      <c r="D60" s="59">
        <f t="shared" si="9"/>
        <v>0.41172737195128833</v>
      </c>
      <c r="E60" s="59">
        <f t="shared" si="9"/>
        <v>0.32269334493308954</v>
      </c>
      <c r="F60" s="59">
        <f t="shared" si="9"/>
        <v>0.31356600602222007</v>
      </c>
      <c r="G60" s="59">
        <f t="shared" si="9"/>
        <v>0.24531397705868158</v>
      </c>
      <c r="H60" s="59">
        <f t="shared" si="9"/>
        <v>0.33862189298756828</v>
      </c>
      <c r="I60" s="59">
        <f t="shared" si="9"/>
        <v>0.32872631853396334</v>
      </c>
      <c r="J60" s="59">
        <f t="shared" si="9"/>
        <v>0.5070750975857572</v>
      </c>
      <c r="K60" s="59">
        <f t="shared" si="9"/>
        <v>0.41338871138243849</v>
      </c>
      <c r="L60" s="59">
        <f t="shared" si="9"/>
        <v>0.34738910623581265</v>
      </c>
      <c r="M60" s="59">
        <f t="shared" si="9"/>
        <v>0.30644657138130593</v>
      </c>
      <c r="N60" s="59">
        <f t="shared" si="9"/>
        <v>1.024114870019591</v>
      </c>
      <c r="O60" s="59">
        <f t="shared" si="9"/>
        <v>1.0442791134900742</v>
      </c>
      <c r="P60" s="59">
        <f t="shared" si="9"/>
        <v>1.0162317702501285</v>
      </c>
      <c r="Q60" s="59">
        <f t="shared" si="9"/>
        <v>1.0740629849228764</v>
      </c>
      <c r="R60" s="59">
        <f t="shared" si="9"/>
        <v>0.91560107925205914</v>
      </c>
      <c r="S60" s="59">
        <f t="shared" si="9"/>
        <v>0.81755078348104315</v>
      </c>
      <c r="T60" s="59">
        <f t="shared" si="9"/>
        <v>0.78965013329684586</v>
      </c>
      <c r="U60" s="59">
        <f t="shared" si="9"/>
        <v>0.79087508718638266</v>
      </c>
      <c r="V60" s="59">
        <f t="shared" si="9"/>
        <v>0.75905130689288214</v>
      </c>
      <c r="W60" s="59">
        <f t="shared" si="9"/>
        <v>0.79418804351714423</v>
      </c>
      <c r="X60" s="59">
        <f t="shared" si="9"/>
        <v>0.78570608654405139</v>
      </c>
      <c r="Y60" s="59">
        <f t="shared" si="9"/>
        <v>0.76462981164642985</v>
      </c>
      <c r="Z60" s="59">
        <f t="shared" si="9"/>
        <v>0.86798436112975141</v>
      </c>
      <c r="AA60" s="59">
        <f t="shared" si="9"/>
        <v>0.97175940400404237</v>
      </c>
      <c r="AB60" s="59">
        <f t="shared" si="9"/>
        <v>1.117053588820232</v>
      </c>
      <c r="AC60" s="59">
        <f t="shared" si="9"/>
        <v>1.7999054684340081</v>
      </c>
      <c r="AD60" s="59">
        <f t="shared" si="6"/>
        <v>1.5255499156067203</v>
      </c>
      <c r="AE60" s="59">
        <f t="shared" si="9"/>
        <v>0.94464960037442436</v>
      </c>
    </row>
    <row r="61" spans="1:31">
      <c r="A61" s="58">
        <v>870894</v>
      </c>
      <c r="B61" s="59">
        <f t="shared" si="4"/>
        <v>8.3165442343731799E-2</v>
      </c>
      <c r="C61" s="59">
        <f t="shared" si="9"/>
        <v>8.3779919389971591E-2</v>
      </c>
      <c r="D61" s="59">
        <f t="shared" si="9"/>
        <v>9.6442219464720383E-2</v>
      </c>
      <c r="E61" s="59">
        <f t="shared" si="9"/>
        <v>6.4143865466963129E-2</v>
      </c>
      <c r="F61" s="59">
        <f t="shared" si="9"/>
        <v>0.10157333569655964</v>
      </c>
      <c r="G61" s="59">
        <f t="shared" si="9"/>
        <v>0.10920765769762684</v>
      </c>
      <c r="H61" s="59">
        <f t="shared" si="9"/>
        <v>6.1506913756054583E-2</v>
      </c>
      <c r="I61" s="59">
        <f t="shared" si="9"/>
        <v>6.8280252474374123E-2</v>
      </c>
      <c r="J61" s="59">
        <f t="shared" si="9"/>
        <v>0.11468423975563317</v>
      </c>
      <c r="K61" s="59">
        <f t="shared" si="9"/>
        <v>0.13607575151405546</v>
      </c>
      <c r="L61" s="59">
        <f t="shared" si="9"/>
        <v>0.18243062647235389</v>
      </c>
      <c r="M61" s="59">
        <f t="shared" si="9"/>
        <v>0.20964387796096323</v>
      </c>
      <c r="N61" s="59">
        <f t="shared" si="9"/>
        <v>0.29918952463003379</v>
      </c>
      <c r="O61" s="59">
        <f t="shared" si="9"/>
        <v>0.45191853576364938</v>
      </c>
      <c r="P61" s="59">
        <f t="shared" si="9"/>
        <v>0.55637234917647072</v>
      </c>
      <c r="Q61" s="59">
        <f t="shared" si="9"/>
        <v>0.6358361001453644</v>
      </c>
      <c r="R61" s="59">
        <f t="shared" si="9"/>
        <v>0.67366654070946208</v>
      </c>
      <c r="S61" s="59">
        <f t="shared" si="9"/>
        <v>0.68750316836933678</v>
      </c>
      <c r="T61" s="59">
        <f t="shared" si="9"/>
        <v>0.64872405368789432</v>
      </c>
      <c r="U61" s="59">
        <f t="shared" si="9"/>
        <v>0.67318831220499076</v>
      </c>
      <c r="V61" s="59">
        <f t="shared" si="9"/>
        <v>0.74490463415265096</v>
      </c>
      <c r="W61" s="59">
        <f t="shared" si="9"/>
        <v>0.81320111200204148</v>
      </c>
      <c r="X61" s="59">
        <f t="shared" si="9"/>
        <v>0.83797785757946364</v>
      </c>
      <c r="Y61" s="59">
        <f t="shared" si="9"/>
        <v>0.80785428288499828</v>
      </c>
      <c r="Z61" s="59">
        <f t="shared" si="9"/>
        <v>0.81650210754434116</v>
      </c>
      <c r="AA61" s="59">
        <f t="shared" si="9"/>
        <v>0.73893252693570066</v>
      </c>
      <c r="AB61" s="59">
        <f t="shared" si="9"/>
        <v>0.76033841991364759</v>
      </c>
      <c r="AC61" s="59">
        <f t="shared" si="9"/>
        <v>1.3707015662431181</v>
      </c>
      <c r="AD61" s="59">
        <f t="shared" si="6"/>
        <v>1.4951788340837442</v>
      </c>
      <c r="AE61" s="59">
        <f t="shared" si="9"/>
        <v>0.77059132931349361</v>
      </c>
    </row>
    <row r="62" spans="1:31">
      <c r="A62" s="58">
        <v>841391</v>
      </c>
      <c r="B62" s="59">
        <f t="shared" si="4"/>
        <v>0.67560186818728174</v>
      </c>
      <c r="C62" s="59">
        <f t="shared" si="9"/>
        <v>0.80083223929084313</v>
      </c>
      <c r="D62" s="59">
        <f t="shared" si="9"/>
        <v>0.90070035962609218</v>
      </c>
      <c r="E62" s="59">
        <f t="shared" si="9"/>
        <v>1.0927440194778335</v>
      </c>
      <c r="F62" s="59">
        <f t="shared" si="9"/>
        <v>1.1296482949936106</v>
      </c>
      <c r="G62" s="59">
        <f t="shared" si="9"/>
        <v>1.0664925078385057</v>
      </c>
      <c r="H62" s="59">
        <f t="shared" si="9"/>
        <v>1.1145128224069922</v>
      </c>
      <c r="I62" s="59">
        <f t="shared" si="9"/>
        <v>1.1075861871561179</v>
      </c>
      <c r="J62" s="59">
        <f t="shared" si="9"/>
        <v>1.0872559261484216</v>
      </c>
      <c r="K62" s="59">
        <f t="shared" si="9"/>
        <v>0.83490311410075491</v>
      </c>
      <c r="L62" s="59">
        <f t="shared" si="9"/>
        <v>0.66123088181785583</v>
      </c>
      <c r="M62" s="59">
        <f t="shared" si="9"/>
        <v>0.78577794234304599</v>
      </c>
      <c r="N62" s="59">
        <f t="shared" si="9"/>
        <v>0.8205920186150385</v>
      </c>
      <c r="O62" s="59">
        <f t="shared" si="9"/>
        <v>0.81695997512444329</v>
      </c>
      <c r="P62" s="59">
        <f t="shared" si="9"/>
        <v>0.68563632609086556</v>
      </c>
      <c r="Q62" s="59">
        <f t="shared" si="9"/>
        <v>0.73858525058968949</v>
      </c>
      <c r="R62" s="59">
        <f t="shared" si="9"/>
        <v>0.82948214323114411</v>
      </c>
      <c r="S62" s="59">
        <f t="shared" si="9"/>
        <v>0.81602184598893768</v>
      </c>
      <c r="T62" s="59">
        <f t="shared" si="9"/>
        <v>0.77194618756978173</v>
      </c>
      <c r="U62" s="59">
        <f t="shared" si="9"/>
        <v>0.74522107123801318</v>
      </c>
      <c r="V62" s="59">
        <f t="shared" si="9"/>
        <v>0.63057036292623769</v>
      </c>
      <c r="W62" s="59">
        <f t="shared" si="9"/>
        <v>0.6189386845850785</v>
      </c>
      <c r="X62" s="59">
        <f t="shared" si="9"/>
        <v>0.69576054101609175</v>
      </c>
      <c r="Y62" s="59">
        <f t="shared" si="9"/>
        <v>0.71062831388387115</v>
      </c>
      <c r="Z62" s="59">
        <f t="shared" si="9"/>
        <v>0.76063710313567234</v>
      </c>
      <c r="AA62" s="59">
        <f t="shared" si="9"/>
        <v>0.67674707459189887</v>
      </c>
      <c r="AB62" s="59">
        <f t="shared" si="9"/>
        <v>0.71887461054292978</v>
      </c>
      <c r="AC62" s="59">
        <f t="shared" si="9"/>
        <v>1.326175102213812</v>
      </c>
      <c r="AD62" s="59">
        <f t="shared" si="6"/>
        <v>1.2267123784800693</v>
      </c>
      <c r="AE62" s="59">
        <f t="shared" si="9"/>
        <v>0.79944063971214374</v>
      </c>
    </row>
    <row r="63" spans="1:31">
      <c r="A63" s="58">
        <v>870840</v>
      </c>
      <c r="B63" s="59">
        <f t="shared" si="4"/>
        <v>0.25551393634522057</v>
      </c>
      <c r="C63" s="59">
        <f t="shared" si="9"/>
        <v>0.25049274585965786</v>
      </c>
      <c r="D63" s="59">
        <f t="shared" si="9"/>
        <v>0.1478406902759187</v>
      </c>
      <c r="E63" s="59">
        <f t="shared" si="9"/>
        <v>8.4934246843195088E-2</v>
      </c>
      <c r="F63" s="59">
        <f t="shared" si="9"/>
        <v>0.29810145420579753</v>
      </c>
      <c r="G63" s="59">
        <f t="shared" si="9"/>
        <v>0.31031721159737896</v>
      </c>
      <c r="H63" s="59">
        <f t="shared" si="9"/>
        <v>0.20087776698612067</v>
      </c>
      <c r="I63" s="59">
        <f t="shared" si="9"/>
        <v>0.21919203207585586</v>
      </c>
      <c r="J63" s="59">
        <f t="shared" si="9"/>
        <v>0.14949373993026149</v>
      </c>
      <c r="K63" s="59">
        <f t="shared" si="9"/>
        <v>0.10422894326064717</v>
      </c>
      <c r="L63" s="59">
        <f t="shared" si="9"/>
        <v>8.068691389981919E-2</v>
      </c>
      <c r="M63" s="59">
        <f t="shared" si="9"/>
        <v>0.11828371791591462</v>
      </c>
      <c r="N63" s="59">
        <f t="shared" si="9"/>
        <v>0.3205105997880156</v>
      </c>
      <c r="O63" s="59">
        <f t="shared" si="9"/>
        <v>0.52114839226574527</v>
      </c>
      <c r="P63" s="59">
        <f t="shared" si="9"/>
        <v>0.45778822431904131</v>
      </c>
      <c r="Q63" s="59">
        <f t="shared" si="9"/>
        <v>0.69211764890638816</v>
      </c>
      <c r="R63" s="59">
        <f t="shared" si="9"/>
        <v>0.71079066282894243</v>
      </c>
      <c r="S63" s="59">
        <f t="shared" si="9"/>
        <v>0.76256818866640175</v>
      </c>
      <c r="T63" s="59">
        <f t="shared" si="9"/>
        <v>0.95577361468320088</v>
      </c>
      <c r="U63" s="59">
        <f t="shared" si="9"/>
        <v>0.87710821968257335</v>
      </c>
      <c r="V63" s="59">
        <f t="shared" si="9"/>
        <v>0.70676547239546306</v>
      </c>
      <c r="W63" s="59">
        <f t="shared" si="9"/>
        <v>0.67281997971099927</v>
      </c>
      <c r="X63" s="59">
        <f t="shared" si="9"/>
        <v>0.70195821372542144</v>
      </c>
      <c r="Y63" s="59">
        <f t="shared" si="9"/>
        <v>0.70578020003184661</v>
      </c>
      <c r="Z63" s="59">
        <f t="shared" si="9"/>
        <v>0.63701213261920064</v>
      </c>
      <c r="AA63" s="59">
        <f t="shared" si="9"/>
        <v>0.63484854588684148</v>
      </c>
      <c r="AB63" s="59">
        <f t="shared" si="9"/>
        <v>0.74032269195261124</v>
      </c>
      <c r="AC63" s="59">
        <f t="shared" si="9"/>
        <v>1.2281919597420494</v>
      </c>
      <c r="AD63" s="59">
        <f t="shared" si="6"/>
        <v>1.3671992514985976</v>
      </c>
      <c r="AE63" s="59">
        <f t="shared" si="9"/>
        <v>0.73890727694140423</v>
      </c>
    </row>
    <row r="64" spans="1:31">
      <c r="A64" s="58">
        <v>940340</v>
      </c>
      <c r="B64" s="59">
        <f t="shared" si="4"/>
        <v>1.4270339457631291</v>
      </c>
      <c r="C64" s="59">
        <f t="shared" si="9"/>
        <v>1.9451955516335975</v>
      </c>
      <c r="D64" s="59">
        <f t="shared" si="9"/>
        <v>2.6044953216065121</v>
      </c>
      <c r="E64" s="59">
        <f t="shared" si="9"/>
        <v>2.7775019939364167</v>
      </c>
      <c r="F64" s="59">
        <f t="shared" si="9"/>
        <v>2.8284452146546148</v>
      </c>
      <c r="G64" s="59">
        <f t="shared" si="9"/>
        <v>1.8173453473058261</v>
      </c>
      <c r="H64" s="59">
        <f t="shared" si="9"/>
        <v>1.5399397649133348</v>
      </c>
      <c r="I64" s="59">
        <f t="shared" si="9"/>
        <v>1.5081770807724668</v>
      </c>
      <c r="J64" s="59">
        <f t="shared" si="9"/>
        <v>1.5386372566731936</v>
      </c>
      <c r="K64" s="59">
        <f t="shared" si="9"/>
        <v>0.94243017764796944</v>
      </c>
      <c r="L64" s="59">
        <f t="shared" si="9"/>
        <v>0.66901235979611484</v>
      </c>
      <c r="M64" s="59">
        <f t="shared" si="9"/>
        <v>0.70902981600662696</v>
      </c>
      <c r="N64" s="59">
        <f t="shared" si="9"/>
        <v>0.75146156869974334</v>
      </c>
      <c r="O64" s="59">
        <f t="shared" si="9"/>
        <v>0.65167958299114159</v>
      </c>
      <c r="P64" s="59">
        <f t="shared" si="9"/>
        <v>0.71473803772460354</v>
      </c>
      <c r="Q64" s="59">
        <f t="shared" si="9"/>
        <v>0.67893723066238387</v>
      </c>
      <c r="R64" s="59">
        <f t="shared" si="9"/>
        <v>0.56694161647588481</v>
      </c>
      <c r="S64" s="59">
        <f t="shared" si="9"/>
        <v>0.52517503953419209</v>
      </c>
      <c r="T64" s="59">
        <f t="shared" si="9"/>
        <v>0.53712719437810796</v>
      </c>
      <c r="U64" s="59">
        <f t="shared" si="9"/>
        <v>0.54800221778895275</v>
      </c>
      <c r="V64" s="59">
        <f t="shared" si="9"/>
        <v>0.70026652369637854</v>
      </c>
      <c r="W64" s="59">
        <f t="shared" si="9"/>
        <v>0.66231532480865662</v>
      </c>
      <c r="X64" s="59">
        <f t="shared" si="9"/>
        <v>0.67729966548181153</v>
      </c>
      <c r="Y64" s="59">
        <f t="shared" si="9"/>
        <v>0.70795677752047792</v>
      </c>
      <c r="Z64" s="59">
        <f t="shared" si="9"/>
        <v>0.54454675554668197</v>
      </c>
      <c r="AA64" s="59">
        <f t="shared" si="9"/>
        <v>0.33928934899834112</v>
      </c>
      <c r="AB64" s="59">
        <f t="shared" si="9"/>
        <v>0.27003579917238785</v>
      </c>
      <c r="AC64" s="59">
        <f t="shared" si="9"/>
        <v>0.42792586858133852</v>
      </c>
      <c r="AD64" s="59">
        <f t="shared" si="6"/>
        <v>0.32148122103333759</v>
      </c>
      <c r="AE64" s="59">
        <f t="shared" si="9"/>
        <v>0.57413762743644303</v>
      </c>
    </row>
    <row r="65" spans="1:33">
      <c r="A65" s="58" t="s">
        <v>105</v>
      </c>
      <c r="B65" s="59">
        <f t="shared" si="4"/>
        <v>43.687764174868057</v>
      </c>
      <c r="C65" s="59">
        <f t="shared" si="9"/>
        <v>45.81458285549548</v>
      </c>
      <c r="D65" s="59">
        <f t="shared" si="9"/>
        <v>45.464517059335066</v>
      </c>
      <c r="E65" s="59">
        <f t="shared" si="9"/>
        <v>45.149653904396708</v>
      </c>
      <c r="F65" s="59">
        <f t="shared" si="9"/>
        <v>48.87053016802696</v>
      </c>
      <c r="G65" s="59">
        <f t="shared" si="9"/>
        <v>39.002464010684285</v>
      </c>
      <c r="H65" s="59">
        <f t="shared" si="9"/>
        <v>34.875359401404374</v>
      </c>
      <c r="I65" s="59">
        <f t="shared" si="9"/>
        <v>35.189291489695393</v>
      </c>
      <c r="J65" s="59">
        <f t="shared" si="9"/>
        <v>36.63734293710548</v>
      </c>
      <c r="K65" s="59">
        <f t="shared" si="9"/>
        <v>32.594902354886287</v>
      </c>
      <c r="L65" s="59">
        <f t="shared" si="9"/>
        <v>37.77509425409292</v>
      </c>
      <c r="M65" s="59">
        <f t="shared" si="9"/>
        <v>31.176468614448289</v>
      </c>
      <c r="N65" s="59">
        <f t="shared" si="9"/>
        <v>81.951453091809654</v>
      </c>
      <c r="O65" s="59">
        <f t="shared" si="9"/>
        <v>81.440559898725212</v>
      </c>
      <c r="P65" s="59">
        <f t="shared" si="9"/>
        <v>84.375791279940955</v>
      </c>
      <c r="Q65" s="59">
        <f t="shared" si="9"/>
        <v>83.163006327633965</v>
      </c>
      <c r="R65" s="59">
        <f t="shared" si="9"/>
        <v>82.592504131979169</v>
      </c>
      <c r="S65" s="59">
        <f t="shared" si="9"/>
        <v>88.658962451412378</v>
      </c>
      <c r="T65" s="59">
        <f t="shared" si="9"/>
        <v>87.893791981905991</v>
      </c>
      <c r="U65" s="59">
        <f t="shared" si="9"/>
        <v>88.738898730154432</v>
      </c>
      <c r="V65" s="59">
        <f t="shared" si="9"/>
        <v>87.305199967652953</v>
      </c>
      <c r="W65" s="59">
        <f t="shared" si="9"/>
        <v>87.18525005329974</v>
      </c>
      <c r="X65" s="59">
        <f t="shared" si="9"/>
        <v>90.558025419023821</v>
      </c>
      <c r="Y65" s="59">
        <f t="shared" si="9"/>
        <v>87.801209019806976</v>
      </c>
      <c r="Z65" s="59">
        <f t="shared" si="9"/>
        <v>88.151772644178251</v>
      </c>
      <c r="AA65" s="59">
        <f t="shared" si="9"/>
        <v>88.019758513506986</v>
      </c>
      <c r="AB65" s="59">
        <f t="shared" si="9"/>
        <v>91.768240860547436</v>
      </c>
      <c r="AC65" s="59">
        <f t="shared" si="9"/>
        <v>74.240118917651159</v>
      </c>
      <c r="AD65" s="59">
        <f t="shared" si="6"/>
        <v>75.677714037518442</v>
      </c>
      <c r="AE65" s="59">
        <f t="shared" si="9"/>
        <v>82.656339976959288</v>
      </c>
    </row>
    <row r="66" spans="1:33">
      <c r="A66" s="58" t="s">
        <v>106</v>
      </c>
      <c r="B66" s="59">
        <f t="shared" si="4"/>
        <v>56.31223582513195</v>
      </c>
      <c r="C66" s="59">
        <f t="shared" si="9"/>
        <v>54.18541714450452</v>
      </c>
      <c r="D66" s="59">
        <f t="shared" si="9"/>
        <v>54.535482940664934</v>
      </c>
      <c r="E66" s="59">
        <f t="shared" si="9"/>
        <v>54.8503460956033</v>
      </c>
      <c r="F66" s="59">
        <f t="shared" si="9"/>
        <v>51.12946983197304</v>
      </c>
      <c r="G66" s="59">
        <f t="shared" si="9"/>
        <v>60.997535989315708</v>
      </c>
      <c r="H66" s="59">
        <f t="shared" si="9"/>
        <v>65.124640598595633</v>
      </c>
      <c r="I66" s="59">
        <f t="shared" si="9"/>
        <v>64.810708510304622</v>
      </c>
      <c r="J66" s="59">
        <f t="shared" si="9"/>
        <v>63.362657062894534</v>
      </c>
      <c r="K66" s="59">
        <f t="shared" si="9"/>
        <v>67.405097645113713</v>
      </c>
      <c r="L66" s="59">
        <f t="shared" si="9"/>
        <v>62.224905745907087</v>
      </c>
      <c r="M66" s="59">
        <f t="shared" si="9"/>
        <v>68.823531385551703</v>
      </c>
      <c r="N66" s="59">
        <f t="shared" si="9"/>
        <v>18.048546908190342</v>
      </c>
      <c r="O66" s="59">
        <f t="shared" si="9"/>
        <v>18.559440101274795</v>
      </c>
      <c r="P66" s="59">
        <f t="shared" si="9"/>
        <v>15.624208720059052</v>
      </c>
      <c r="Q66" s="59">
        <f t="shared" si="9"/>
        <v>16.836993672366045</v>
      </c>
      <c r="R66" s="59">
        <f t="shared" si="9"/>
        <v>17.407495868020835</v>
      </c>
      <c r="S66" s="59">
        <f t="shared" si="9"/>
        <v>11.341037548587622</v>
      </c>
      <c r="T66" s="59">
        <f t="shared" si="9"/>
        <v>12.106208018094012</v>
      </c>
      <c r="U66" s="59">
        <f t="shared" si="9"/>
        <v>11.261101269845572</v>
      </c>
      <c r="V66" s="59">
        <f t="shared" si="9"/>
        <v>12.694800032347045</v>
      </c>
      <c r="W66" s="59">
        <f t="shared" si="9"/>
        <v>12.814749946700271</v>
      </c>
      <c r="X66" s="59">
        <f t="shared" si="9"/>
        <v>9.4419745809761793</v>
      </c>
      <c r="Y66" s="59">
        <f t="shared" si="9"/>
        <v>12.198790980193014</v>
      </c>
      <c r="Z66" s="59">
        <f t="shared" si="9"/>
        <v>11.84822735582175</v>
      </c>
      <c r="AA66" s="59">
        <f t="shared" si="9"/>
        <v>11.980241486493014</v>
      </c>
      <c r="AB66" s="59">
        <f t="shared" si="9"/>
        <v>8.2317591394525671</v>
      </c>
      <c r="AC66" s="59">
        <f t="shared" si="9"/>
        <v>25.759881082348844</v>
      </c>
      <c r="AD66" s="59">
        <f t="shared" si="6"/>
        <v>24.322285962481558</v>
      </c>
      <c r="AE66" s="59">
        <f t="shared" si="9"/>
        <v>17.343660023040709</v>
      </c>
    </row>
    <row r="67" spans="1:33">
      <c r="A67" s="57" t="s">
        <v>94</v>
      </c>
      <c r="B67" s="59">
        <f t="shared" si="4"/>
        <v>100</v>
      </c>
      <c r="C67" s="59">
        <f t="shared" si="9"/>
        <v>100</v>
      </c>
      <c r="D67" s="59">
        <f t="shared" si="9"/>
        <v>100</v>
      </c>
      <c r="E67" s="59">
        <f t="shared" si="9"/>
        <v>100</v>
      </c>
      <c r="F67" s="59">
        <f t="shared" si="9"/>
        <v>100</v>
      </c>
      <c r="G67" s="59">
        <f t="shared" si="9"/>
        <v>100</v>
      </c>
      <c r="H67" s="59">
        <f t="shared" si="9"/>
        <v>100</v>
      </c>
      <c r="I67" s="59">
        <f t="shared" si="9"/>
        <v>100</v>
      </c>
      <c r="J67" s="59">
        <f t="shared" si="9"/>
        <v>100</v>
      </c>
      <c r="K67" s="59">
        <f t="shared" si="9"/>
        <v>100</v>
      </c>
      <c r="L67" s="59">
        <f t="shared" si="9"/>
        <v>100</v>
      </c>
      <c r="M67" s="59">
        <f t="shared" si="9"/>
        <v>100</v>
      </c>
      <c r="N67" s="59">
        <f t="shared" si="9"/>
        <v>100</v>
      </c>
      <c r="O67" s="59">
        <f t="shared" si="9"/>
        <v>100</v>
      </c>
      <c r="P67" s="59">
        <f t="shared" si="9"/>
        <v>100</v>
      </c>
      <c r="Q67" s="59">
        <f t="shared" si="9"/>
        <v>100</v>
      </c>
      <c r="R67" s="59">
        <f t="shared" si="9"/>
        <v>100</v>
      </c>
      <c r="S67" s="59">
        <f t="shared" si="9"/>
        <v>100</v>
      </c>
      <c r="T67" s="59">
        <f t="shared" si="9"/>
        <v>100</v>
      </c>
      <c r="U67" s="59">
        <f t="shared" si="9"/>
        <v>100</v>
      </c>
      <c r="V67" s="59">
        <f t="shared" si="9"/>
        <v>100</v>
      </c>
      <c r="W67" s="59">
        <f t="shared" si="9"/>
        <v>100</v>
      </c>
      <c r="X67" s="59">
        <f t="shared" si="9"/>
        <v>100</v>
      </c>
      <c r="Y67" s="59">
        <f t="shared" si="9"/>
        <v>100</v>
      </c>
      <c r="Z67" s="59">
        <f t="shared" si="9"/>
        <v>100</v>
      </c>
      <c r="AA67" s="59">
        <f>AA36/AA$36*100</f>
        <v>100</v>
      </c>
      <c r="AB67" s="59">
        <f>AB36/AB$36*100</f>
        <v>100</v>
      </c>
      <c r="AC67" s="59">
        <f>AC36/AC$36*100</f>
        <v>100</v>
      </c>
      <c r="AD67" s="59">
        <f>AD36/AD$36*100</f>
        <v>100</v>
      </c>
      <c r="AE67" s="59">
        <f>AE36/AE$36*100</f>
        <v>100</v>
      </c>
    </row>
    <row r="68" spans="1:33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G68" s="72"/>
    </row>
    <row r="69" spans="1:33" ht="12.75" customHeight="1">
      <c r="A69" s="57"/>
      <c r="B69" s="114" t="s">
        <v>96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</row>
    <row r="70" spans="1:33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:33">
      <c r="A71" s="58">
        <v>851712</v>
      </c>
      <c r="B71" s="59" t="s">
        <v>97</v>
      </c>
      <c r="C71" s="59" t="str">
        <f>IFERROR(((C9/B9)*100-100),"--")</f>
        <v>--</v>
      </c>
      <c r="D71" s="59" t="str">
        <f t="shared" ref="D71:AD71" si="10">IFERROR(((D9/C9)*100-100),"--")</f>
        <v>--</v>
      </c>
      <c r="E71" s="59" t="str">
        <f t="shared" si="10"/>
        <v>--</v>
      </c>
      <c r="F71" s="59" t="str">
        <f t="shared" si="10"/>
        <v>--</v>
      </c>
      <c r="G71" s="59" t="str">
        <f t="shared" si="10"/>
        <v>--</v>
      </c>
      <c r="H71" s="59" t="str">
        <f t="shared" si="10"/>
        <v>--</v>
      </c>
      <c r="I71" s="59" t="str">
        <f t="shared" si="10"/>
        <v>--</v>
      </c>
      <c r="J71" s="59" t="str">
        <f t="shared" si="10"/>
        <v>--</v>
      </c>
      <c r="K71" s="59" t="str">
        <f t="shared" si="10"/>
        <v>--</v>
      </c>
      <c r="L71" s="59" t="str">
        <f t="shared" si="10"/>
        <v>--</v>
      </c>
      <c r="M71" s="59" t="str">
        <f t="shared" si="10"/>
        <v>--</v>
      </c>
      <c r="N71" s="59" t="str">
        <f t="shared" si="10"/>
        <v>--</v>
      </c>
      <c r="O71" s="59">
        <f t="shared" si="10"/>
        <v>7.8313002122438462</v>
      </c>
      <c r="P71" s="59">
        <f t="shared" si="10"/>
        <v>2.2350867546582265</v>
      </c>
      <c r="Q71" s="59">
        <f t="shared" si="10"/>
        <v>18.272553911407584</v>
      </c>
      <c r="R71" s="59">
        <f t="shared" si="10"/>
        <v>34.257089464851276</v>
      </c>
      <c r="S71" s="59">
        <f t="shared" si="10"/>
        <v>28.922253980981111</v>
      </c>
      <c r="T71" s="59">
        <f t="shared" si="10"/>
        <v>17.398566977796847</v>
      </c>
      <c r="U71" s="59">
        <f t="shared" si="10"/>
        <v>21.203468295426347</v>
      </c>
      <c r="V71" s="59">
        <f t="shared" si="10"/>
        <v>7.9167218315481875</v>
      </c>
      <c r="W71" s="59">
        <f t="shared" si="10"/>
        <v>-7.1369030991418896</v>
      </c>
      <c r="X71" s="59">
        <f t="shared" si="10"/>
        <v>10.104366158148295</v>
      </c>
      <c r="Y71" s="59">
        <f t="shared" si="10"/>
        <v>10.632864985808439</v>
      </c>
      <c r="Z71" s="59">
        <f t="shared" si="10"/>
        <v>-11.453892480400185</v>
      </c>
      <c r="AA71" s="59">
        <f t="shared" si="10"/>
        <v>0.62682253009064937</v>
      </c>
      <c r="AB71" s="59">
        <f t="shared" si="10"/>
        <v>21.29006806524194</v>
      </c>
      <c r="AC71" s="59">
        <f>IFERROR(((AC9/AB9)*100-100),"--")</f>
        <v>-100</v>
      </c>
      <c r="AD71" s="59" t="str">
        <f t="shared" si="10"/>
        <v>--</v>
      </c>
      <c r="AE71" s="59" t="str">
        <f>IFERROR((POWER(AD9/B9,1/29)*100-100),"0")</f>
        <v>0</v>
      </c>
    </row>
    <row r="72" spans="1:33">
      <c r="A72" s="58">
        <v>850760</v>
      </c>
      <c r="B72" s="59" t="s">
        <v>97</v>
      </c>
      <c r="C72" s="59" t="str">
        <f t="shared" ref="C72:C98" si="11">IFERROR(((C10/B10)*100-100),"--")</f>
        <v>--</v>
      </c>
      <c r="D72" s="59" t="str">
        <f t="shared" ref="D72:AD72" si="12">IFERROR(((D10/C10)*100-100),"--")</f>
        <v>--</v>
      </c>
      <c r="E72" s="59" t="str">
        <f t="shared" si="12"/>
        <v>--</v>
      </c>
      <c r="F72" s="59" t="str">
        <f t="shared" si="12"/>
        <v>--</v>
      </c>
      <c r="G72" s="59" t="str">
        <f t="shared" si="12"/>
        <v>--</v>
      </c>
      <c r="H72" s="59" t="str">
        <f t="shared" si="12"/>
        <v>--</v>
      </c>
      <c r="I72" s="59" t="str">
        <f t="shared" si="12"/>
        <v>--</v>
      </c>
      <c r="J72" s="59" t="str">
        <f t="shared" si="12"/>
        <v>--</v>
      </c>
      <c r="K72" s="59" t="str">
        <f t="shared" si="12"/>
        <v>--</v>
      </c>
      <c r="L72" s="59" t="str">
        <f t="shared" si="12"/>
        <v>--</v>
      </c>
      <c r="M72" s="59" t="str">
        <f t="shared" si="12"/>
        <v>--</v>
      </c>
      <c r="N72" s="59" t="str">
        <f t="shared" si="12"/>
        <v>--</v>
      </c>
      <c r="O72" s="59" t="str">
        <f t="shared" si="12"/>
        <v>--</v>
      </c>
      <c r="P72" s="59" t="str">
        <f t="shared" si="12"/>
        <v>--</v>
      </c>
      <c r="Q72" s="59" t="str">
        <f t="shared" si="12"/>
        <v>--</v>
      </c>
      <c r="R72" s="59" t="str">
        <f t="shared" si="12"/>
        <v>--</v>
      </c>
      <c r="S72" s="59" t="str">
        <f t="shared" si="12"/>
        <v>--</v>
      </c>
      <c r="T72" s="59">
        <f t="shared" si="12"/>
        <v>7.6704551506912964</v>
      </c>
      <c r="U72" s="59">
        <f t="shared" si="12"/>
        <v>13.801419096515886</v>
      </c>
      <c r="V72" s="59">
        <f t="shared" si="12"/>
        <v>18.621258830376291</v>
      </c>
      <c r="W72" s="59">
        <f t="shared" si="12"/>
        <v>5.3549140630885859</v>
      </c>
      <c r="X72" s="59">
        <f t="shared" si="12"/>
        <v>17.640564027164118</v>
      </c>
      <c r="Y72" s="59">
        <f t="shared" si="12"/>
        <v>34.492436916816217</v>
      </c>
      <c r="Z72" s="59">
        <f t="shared" si="12"/>
        <v>20.392121052154423</v>
      </c>
      <c r="AA72" s="59">
        <f t="shared" si="12"/>
        <v>22.327277516128333</v>
      </c>
      <c r="AB72" s="59">
        <f t="shared" si="12"/>
        <v>85.38161371175255</v>
      </c>
      <c r="AC72" s="59">
        <f t="shared" si="12"/>
        <v>72.303967067707532</v>
      </c>
      <c r="AD72" s="59">
        <f t="shared" si="12"/>
        <v>27.667181934249058</v>
      </c>
      <c r="AE72" s="59" t="str">
        <f t="shared" ref="AE72:AE98" si="13">IFERROR((POWER(AD10/B10,1/29)*100-100),"0")</f>
        <v>0</v>
      </c>
    </row>
    <row r="73" spans="1:33">
      <c r="A73" s="58">
        <v>401120</v>
      </c>
      <c r="B73" s="59" t="s">
        <v>97</v>
      </c>
      <c r="C73" s="59">
        <f t="shared" si="11"/>
        <v>7.1629308397347984</v>
      </c>
      <c r="D73" s="59">
        <f t="shared" ref="D73:AC73" si="14">IFERROR(((D11/C11)*100-100),"--")</f>
        <v>-3.4964904070223071</v>
      </c>
      <c r="E73" s="59">
        <f t="shared" si="14"/>
        <v>20.095032081958237</v>
      </c>
      <c r="F73" s="59">
        <f t="shared" si="14"/>
        <v>36.51164453847025</v>
      </c>
      <c r="G73" s="59">
        <f t="shared" si="14"/>
        <v>44.118207345059744</v>
      </c>
      <c r="H73" s="59">
        <f t="shared" si="14"/>
        <v>-0.24516765824607489</v>
      </c>
      <c r="I73" s="59">
        <f t="shared" si="14"/>
        <v>29.978113160379621</v>
      </c>
      <c r="J73" s="59">
        <f t="shared" si="14"/>
        <v>19.555285567334863</v>
      </c>
      <c r="K73" s="59">
        <f t="shared" si="14"/>
        <v>60.505501630610013</v>
      </c>
      <c r="L73" s="59">
        <f t="shared" si="14"/>
        <v>46.781528227574569</v>
      </c>
      <c r="M73" s="59">
        <f t="shared" si="14"/>
        <v>29.826238464583469</v>
      </c>
      <c r="N73" s="59">
        <f t="shared" si="14"/>
        <v>28.394080537174204</v>
      </c>
      <c r="O73" s="59">
        <f t="shared" si="14"/>
        <v>9.1091919899928655</v>
      </c>
      <c r="P73" s="59">
        <f t="shared" si="14"/>
        <v>-6.4597835669610504</v>
      </c>
      <c r="Q73" s="59">
        <f t="shared" si="14"/>
        <v>43.55089863520044</v>
      </c>
      <c r="R73" s="59">
        <f t="shared" si="14"/>
        <v>46.626058707220551</v>
      </c>
      <c r="S73" s="59">
        <f t="shared" si="14"/>
        <v>8.8215883775599053</v>
      </c>
      <c r="T73" s="59">
        <f t="shared" si="14"/>
        <v>0.95842085637821128</v>
      </c>
      <c r="U73" s="59">
        <f t="shared" si="14"/>
        <v>4.7327342329547548</v>
      </c>
      <c r="V73" s="59">
        <f t="shared" si="14"/>
        <v>-14.934796110063971</v>
      </c>
      <c r="W73" s="59">
        <f t="shared" si="14"/>
        <v>-7.8666283749027457</v>
      </c>
      <c r="X73" s="59">
        <f t="shared" si="14"/>
        <v>10.733399650269831</v>
      </c>
      <c r="Y73" s="59">
        <f t="shared" si="14"/>
        <v>5.6324215217021987</v>
      </c>
      <c r="Z73" s="59">
        <f t="shared" si="14"/>
        <v>-5.873977212287059</v>
      </c>
      <c r="AA73" s="59">
        <f t="shared" si="14"/>
        <v>-10.209803372519644</v>
      </c>
      <c r="AB73" s="59">
        <f t="shared" si="14"/>
        <v>17.713650906786185</v>
      </c>
      <c r="AC73" s="59">
        <f t="shared" si="14"/>
        <v>18.287928452870688</v>
      </c>
      <c r="AD73" s="59">
        <f>IFERROR(((AD11/AC11)*100-100),"--")</f>
        <v>9.7577548239647456</v>
      </c>
      <c r="AE73" s="59">
        <f t="shared" si="13"/>
        <v>13.896904972607558</v>
      </c>
    </row>
    <row r="74" spans="1:33">
      <c r="A74" s="58">
        <v>870870</v>
      </c>
      <c r="B74" s="59" t="s">
        <v>97</v>
      </c>
      <c r="C74" s="59">
        <f t="shared" si="11"/>
        <v>25.362017490501174</v>
      </c>
      <c r="D74" s="59">
        <f t="shared" ref="D74:AC74" si="15">IFERROR(((D12/C12)*100-100),"--")</f>
        <v>13.020237360475036</v>
      </c>
      <c r="E74" s="59">
        <f t="shared" si="15"/>
        <v>-8.6049774107818848</v>
      </c>
      <c r="F74" s="59">
        <f t="shared" si="15"/>
        <v>48.306098074976006</v>
      </c>
      <c r="G74" s="59">
        <f t="shared" si="15"/>
        <v>67.762388598819484</v>
      </c>
      <c r="H74" s="59">
        <f t="shared" si="15"/>
        <v>34.506327255751899</v>
      </c>
      <c r="I74" s="59">
        <f t="shared" si="15"/>
        <v>38.098351342940816</v>
      </c>
      <c r="J74" s="59">
        <f t="shared" si="15"/>
        <v>28.269362973314514</v>
      </c>
      <c r="K74" s="59">
        <f t="shared" si="15"/>
        <v>85.734571463652969</v>
      </c>
      <c r="L74" s="59">
        <f t="shared" si="15"/>
        <v>222.47004325838441</v>
      </c>
      <c r="M74" s="59">
        <f t="shared" si="15"/>
        <v>-27.99868458327947</v>
      </c>
      <c r="N74" s="59">
        <f t="shared" si="15"/>
        <v>34.674269685344512</v>
      </c>
      <c r="O74" s="59">
        <f t="shared" si="15"/>
        <v>7.5483669129725826</v>
      </c>
      <c r="P74" s="59">
        <f t="shared" si="15"/>
        <v>-27.920601913942704</v>
      </c>
      <c r="Q74" s="59">
        <f t="shared" si="15"/>
        <v>46.525429237288137</v>
      </c>
      <c r="R74" s="59">
        <f t="shared" si="15"/>
        <v>26.731568543926002</v>
      </c>
      <c r="S74" s="59">
        <f t="shared" si="15"/>
        <v>9.095474095027285</v>
      </c>
      <c r="T74" s="59">
        <f t="shared" si="15"/>
        <v>5.6641615622570214</v>
      </c>
      <c r="U74" s="59">
        <f t="shared" si="15"/>
        <v>10.483691997379154</v>
      </c>
      <c r="V74" s="59">
        <f t="shared" si="15"/>
        <v>-4.2205778933036839</v>
      </c>
      <c r="W74" s="59">
        <f t="shared" si="15"/>
        <v>-1.9316732495929614</v>
      </c>
      <c r="X74" s="59">
        <f t="shared" si="15"/>
        <v>13.29426729119065</v>
      </c>
      <c r="Y74" s="59">
        <f t="shared" si="15"/>
        <v>11.452456571129346</v>
      </c>
      <c r="Z74" s="59">
        <f t="shared" si="15"/>
        <v>-15.162181997950853</v>
      </c>
      <c r="AA74" s="59">
        <f t="shared" si="15"/>
        <v>-13.369079564419522</v>
      </c>
      <c r="AB74" s="59">
        <f t="shared" si="15"/>
        <v>32.210423230262649</v>
      </c>
      <c r="AC74" s="59">
        <f t="shared" si="15"/>
        <v>4.8985717741130088</v>
      </c>
      <c r="AD74" s="59">
        <f>IFERROR(((AD12/AC12)*100-100),"--")</f>
        <v>-0.47423949513857622</v>
      </c>
      <c r="AE74" s="59">
        <f t="shared" si="13"/>
        <v>17.142655062427465</v>
      </c>
    </row>
    <row r="75" spans="1:33">
      <c r="A75" s="58">
        <v>401110</v>
      </c>
      <c r="B75" s="59" t="s">
        <v>97</v>
      </c>
      <c r="C75" s="59">
        <f t="shared" si="11"/>
        <v>11.572570760638513</v>
      </c>
      <c r="D75" s="59">
        <f t="shared" ref="D75:AD75" si="16">IFERROR(((D13/C13)*100-100),"--")</f>
        <v>-4.2772132043353537</v>
      </c>
      <c r="E75" s="59">
        <f t="shared" si="16"/>
        <v>49.097256069554419</v>
      </c>
      <c r="F75" s="59">
        <f t="shared" si="16"/>
        <v>22.674287517808295</v>
      </c>
      <c r="G75" s="59">
        <f t="shared" si="16"/>
        <v>17.937337918395244</v>
      </c>
      <c r="H75" s="59">
        <f t="shared" si="16"/>
        <v>2.2013357029744043</v>
      </c>
      <c r="I75" s="59">
        <f t="shared" si="16"/>
        <v>24.129837936646425</v>
      </c>
      <c r="J75" s="59">
        <f t="shared" si="16"/>
        <v>51.584122221280353</v>
      </c>
      <c r="K75" s="59">
        <f t="shared" si="16"/>
        <v>117.26340826504605</v>
      </c>
      <c r="L75" s="59">
        <f t="shared" si="16"/>
        <v>70.378951129234139</v>
      </c>
      <c r="M75" s="59">
        <f t="shared" si="16"/>
        <v>37.450670751258997</v>
      </c>
      <c r="N75" s="59">
        <f t="shared" si="16"/>
        <v>50.48602113084732</v>
      </c>
      <c r="O75" s="59">
        <f t="shared" si="16"/>
        <v>24.896917998536679</v>
      </c>
      <c r="P75" s="59">
        <f t="shared" si="16"/>
        <v>1.8675038953119127</v>
      </c>
      <c r="Q75" s="59">
        <f t="shared" si="16"/>
        <v>26.59550940919037</v>
      </c>
      <c r="R75" s="59">
        <f t="shared" si="16"/>
        <v>37.363658330968832</v>
      </c>
      <c r="S75" s="59">
        <f t="shared" si="16"/>
        <v>5.6615511968293788</v>
      </c>
      <c r="T75" s="59">
        <f t="shared" si="16"/>
        <v>5.2184634017783651</v>
      </c>
      <c r="U75" s="59">
        <f t="shared" si="16"/>
        <v>-2.0493174301696797</v>
      </c>
      <c r="V75" s="59">
        <f t="shared" si="16"/>
        <v>-19.011029989934059</v>
      </c>
      <c r="W75" s="59">
        <f t="shared" si="16"/>
        <v>-5.6778090881849437</v>
      </c>
      <c r="X75" s="59">
        <f t="shared" si="16"/>
        <v>8.7751335017475043</v>
      </c>
      <c r="Y75" s="59">
        <f t="shared" si="16"/>
        <v>7.862714760050693</v>
      </c>
      <c r="Z75" s="59">
        <f t="shared" si="16"/>
        <v>2.5845674565232457</v>
      </c>
      <c r="AA75" s="59">
        <f t="shared" si="16"/>
        <v>-12.615945837169164</v>
      </c>
      <c r="AB75" s="59">
        <f t="shared" si="16"/>
        <v>23.200696796851815</v>
      </c>
      <c r="AC75" s="59">
        <f t="shared" si="16"/>
        <v>12.404595522902824</v>
      </c>
      <c r="AD75" s="59">
        <f t="shared" si="16"/>
        <v>16.66687071591322</v>
      </c>
      <c r="AE75" s="59">
        <f>IFERROR((POWER(AD13/B13,1/29)*100-100),"0")</f>
        <v>17.44939730786308</v>
      </c>
    </row>
    <row r="76" spans="1:33">
      <c r="A76" s="58">
        <v>870829</v>
      </c>
      <c r="B76" s="59" t="s">
        <v>97</v>
      </c>
      <c r="C76" s="59">
        <f t="shared" si="11"/>
        <v>-23.219360332638914</v>
      </c>
      <c r="D76" s="59">
        <f t="shared" ref="D76:AD76" si="17">IFERROR(((D14/C14)*100-100),"--")</f>
        <v>10.494634189694608</v>
      </c>
      <c r="E76" s="59">
        <f t="shared" si="17"/>
        <v>5.0057911207432255</v>
      </c>
      <c r="F76" s="59">
        <f t="shared" si="17"/>
        <v>130.67800239020553</v>
      </c>
      <c r="G76" s="59">
        <f t="shared" si="17"/>
        <v>120.25116597878034</v>
      </c>
      <c r="H76" s="59">
        <f t="shared" si="17"/>
        <v>6.4636616566519365</v>
      </c>
      <c r="I76" s="59">
        <f t="shared" si="17"/>
        <v>38.754164212575262</v>
      </c>
      <c r="J76" s="59">
        <f t="shared" si="17"/>
        <v>22.984733322337718</v>
      </c>
      <c r="K76" s="59">
        <f t="shared" si="17"/>
        <v>86.52566707958627</v>
      </c>
      <c r="L76" s="59">
        <f t="shared" si="17"/>
        <v>217.10212922708911</v>
      </c>
      <c r="M76" s="59">
        <f t="shared" si="17"/>
        <v>-29.5326959920246</v>
      </c>
      <c r="N76" s="59">
        <f t="shared" si="17"/>
        <v>35.909222915729686</v>
      </c>
      <c r="O76" s="59">
        <f t="shared" si="17"/>
        <v>16.544098941030086</v>
      </c>
      <c r="P76" s="59">
        <f t="shared" si="17"/>
        <v>-24.111094225539802</v>
      </c>
      <c r="Q76" s="59">
        <f t="shared" si="17"/>
        <v>48.242355841924393</v>
      </c>
      <c r="R76" s="59">
        <f t="shared" si="17"/>
        <v>19.426334797388563</v>
      </c>
      <c r="S76" s="59">
        <f t="shared" si="17"/>
        <v>20.972536869067241</v>
      </c>
      <c r="T76" s="59">
        <f t="shared" si="17"/>
        <v>17.013381299898526</v>
      </c>
      <c r="U76" s="59">
        <f t="shared" si="17"/>
        <v>17.024659327592516</v>
      </c>
      <c r="V76" s="59">
        <f t="shared" si="17"/>
        <v>11.155096705082542</v>
      </c>
      <c r="W76" s="59">
        <f t="shared" si="17"/>
        <v>13.077029637247861</v>
      </c>
      <c r="X76" s="59">
        <f t="shared" si="17"/>
        <v>7.5813827477049642</v>
      </c>
      <c r="Y76" s="59">
        <f t="shared" si="17"/>
        <v>12.60628082446658</v>
      </c>
      <c r="Z76" s="59">
        <f t="shared" si="17"/>
        <v>6.6339720748508171</v>
      </c>
      <c r="AA76" s="59">
        <f t="shared" si="17"/>
        <v>19.706091787787926</v>
      </c>
      <c r="AB76" s="59">
        <f t="shared" si="17"/>
        <v>38.82383059526515</v>
      </c>
      <c r="AC76" s="59">
        <f t="shared" si="17"/>
        <v>-13.166031658999117</v>
      </c>
      <c r="AD76" s="59">
        <f t="shared" si="17"/>
        <v>7.8322419083435051</v>
      </c>
      <c r="AE76" s="59">
        <f t="shared" si="13"/>
        <v>21.808612464125716</v>
      </c>
    </row>
    <row r="77" spans="1:33">
      <c r="A77" s="58">
        <v>841590</v>
      </c>
      <c r="B77" s="59" t="s">
        <v>97</v>
      </c>
      <c r="C77" s="59">
        <f t="shared" si="11"/>
        <v>195.17839497681348</v>
      </c>
      <c r="D77" s="59">
        <f t="shared" ref="D77:AD77" si="18">IFERROR(((D15/C15)*100-100),"--")</f>
        <v>9.2556145813657622</v>
      </c>
      <c r="E77" s="59">
        <f t="shared" si="18"/>
        <v>14.662229887549771</v>
      </c>
      <c r="F77" s="59">
        <f t="shared" si="18"/>
        <v>78.136995937993845</v>
      </c>
      <c r="G77" s="59">
        <f t="shared" si="18"/>
        <v>41.182919180924927</v>
      </c>
      <c r="H77" s="59">
        <f t="shared" si="18"/>
        <v>14.052203124437341</v>
      </c>
      <c r="I77" s="59">
        <f t="shared" si="18"/>
        <v>46.348072241471129</v>
      </c>
      <c r="J77" s="59">
        <f t="shared" si="18"/>
        <v>29.734602408989332</v>
      </c>
      <c r="K77" s="59">
        <f t="shared" si="18"/>
        <v>74.687819603388817</v>
      </c>
      <c r="L77" s="59">
        <f t="shared" si="18"/>
        <v>29.351545829471803</v>
      </c>
      <c r="M77" s="59">
        <f t="shared" si="18"/>
        <v>29.851863934489728</v>
      </c>
      <c r="N77" s="59">
        <f t="shared" si="18"/>
        <v>99.849283424565016</v>
      </c>
      <c r="O77" s="59">
        <f t="shared" si="18"/>
        <v>31.709207470959655</v>
      </c>
      <c r="P77" s="59">
        <f t="shared" si="18"/>
        <v>-20.384564389523973</v>
      </c>
      <c r="Q77" s="59">
        <f t="shared" si="18"/>
        <v>15.487294455747701</v>
      </c>
      <c r="R77" s="59">
        <f t="shared" si="18"/>
        <v>28.989481449384442</v>
      </c>
      <c r="S77" s="59">
        <f t="shared" si="18"/>
        <v>-1.0027164969336724</v>
      </c>
      <c r="T77" s="59">
        <f t="shared" si="18"/>
        <v>2.4891445331836906</v>
      </c>
      <c r="U77" s="59">
        <f t="shared" si="18"/>
        <v>7.0873919193962962</v>
      </c>
      <c r="V77" s="59">
        <f t="shared" si="18"/>
        <v>-2.1404051297390936</v>
      </c>
      <c r="W77" s="59">
        <f t="shared" si="18"/>
        <v>3.7484948535415157</v>
      </c>
      <c r="X77" s="59">
        <f t="shared" si="18"/>
        <v>33.002477056152884</v>
      </c>
      <c r="Y77" s="59">
        <f t="shared" si="18"/>
        <v>18.6834748932434</v>
      </c>
      <c r="Z77" s="59">
        <f t="shared" si="18"/>
        <v>7.4700633714285232</v>
      </c>
      <c r="AA77" s="59">
        <f t="shared" si="18"/>
        <v>-7.4342791625008715</v>
      </c>
      <c r="AB77" s="59">
        <f t="shared" si="18"/>
        <v>46.034641636245055</v>
      </c>
      <c r="AC77" s="59">
        <f t="shared" si="18"/>
        <v>13.796828180959082</v>
      </c>
      <c r="AD77" s="59">
        <f t="shared" si="18"/>
        <v>-4.7909305148666306</v>
      </c>
      <c r="AE77" s="59">
        <f t="shared" si="13"/>
        <v>23.946514161468002</v>
      </c>
    </row>
    <row r="78" spans="1:33">
      <c r="A78" s="58">
        <v>870830</v>
      </c>
      <c r="B78" s="59" t="s">
        <v>97</v>
      </c>
      <c r="C78" s="59" t="str">
        <f t="shared" si="11"/>
        <v>--</v>
      </c>
      <c r="D78" s="59" t="str">
        <f t="shared" ref="D78:AD78" si="19">IFERROR(((D16/C16)*100-100),"--")</f>
        <v>--</v>
      </c>
      <c r="E78" s="59" t="str">
        <f t="shared" si="19"/>
        <v>--</v>
      </c>
      <c r="F78" s="59" t="str">
        <f t="shared" si="19"/>
        <v>--</v>
      </c>
      <c r="G78" s="59" t="str">
        <f t="shared" si="19"/>
        <v>--</v>
      </c>
      <c r="H78" s="59" t="str">
        <f t="shared" si="19"/>
        <v>--</v>
      </c>
      <c r="I78" s="59" t="str">
        <f t="shared" si="19"/>
        <v>--</v>
      </c>
      <c r="J78" s="59" t="str">
        <f t="shared" si="19"/>
        <v>--</v>
      </c>
      <c r="K78" s="59" t="str">
        <f t="shared" si="19"/>
        <v>--</v>
      </c>
      <c r="L78" s="59" t="str">
        <f t="shared" si="19"/>
        <v>--</v>
      </c>
      <c r="M78" s="59" t="str">
        <f t="shared" si="19"/>
        <v>--</v>
      </c>
      <c r="N78" s="59" t="str">
        <f t="shared" si="19"/>
        <v>--</v>
      </c>
      <c r="O78" s="59">
        <f t="shared" si="19"/>
        <v>23.023926394697369</v>
      </c>
      <c r="P78" s="59">
        <f t="shared" si="19"/>
        <v>-9.8848553389406106</v>
      </c>
      <c r="Q78" s="59">
        <f t="shared" si="19"/>
        <v>38.408794984041805</v>
      </c>
      <c r="R78" s="59">
        <f t="shared" si="19"/>
        <v>22.568534854632659</v>
      </c>
      <c r="S78" s="59">
        <f t="shared" si="19"/>
        <v>3.2624677647102374</v>
      </c>
      <c r="T78" s="59">
        <f t="shared" si="19"/>
        <v>13.758925671092911</v>
      </c>
      <c r="U78" s="59">
        <f t="shared" si="19"/>
        <v>12.877032021450475</v>
      </c>
      <c r="V78" s="59">
        <f t="shared" si="19"/>
        <v>-1.8811520988364094</v>
      </c>
      <c r="W78" s="59">
        <f t="shared" si="19"/>
        <v>-0.23130669439163398</v>
      </c>
      <c r="X78" s="59">
        <f t="shared" si="19"/>
        <v>5.7179234531504477</v>
      </c>
      <c r="Y78" s="59">
        <f t="shared" si="19"/>
        <v>13.52276494746269</v>
      </c>
      <c r="Z78" s="59">
        <f t="shared" si="19"/>
        <v>-2.8769956058408752</v>
      </c>
      <c r="AA78" s="59">
        <f t="shared" si="19"/>
        <v>-9.6504110815272668</v>
      </c>
      <c r="AB78" s="59">
        <f t="shared" si="19"/>
        <v>23.157630467473254</v>
      </c>
      <c r="AC78" s="59">
        <f t="shared" si="19"/>
        <v>25.319751528074335</v>
      </c>
      <c r="AD78" s="59">
        <f t="shared" si="19"/>
        <v>-1.3408482640136867</v>
      </c>
      <c r="AE78" s="59" t="str">
        <f t="shared" si="13"/>
        <v>0</v>
      </c>
    </row>
    <row r="79" spans="1:33">
      <c r="A79" s="58">
        <v>870899</v>
      </c>
      <c r="B79" s="59" t="s">
        <v>97</v>
      </c>
      <c r="C79" s="59">
        <f t="shared" si="11"/>
        <v>-13.898272493955503</v>
      </c>
      <c r="D79" s="59">
        <f t="shared" ref="D79:AD79" si="20">IFERROR(((D17/C17)*100-100),"--")</f>
        <v>13.104446139704478</v>
      </c>
      <c r="E79" s="59">
        <f t="shared" si="20"/>
        <v>15.698176436190963</v>
      </c>
      <c r="F79" s="59">
        <f t="shared" si="20"/>
        <v>38.988003567555012</v>
      </c>
      <c r="G79" s="59">
        <f t="shared" si="20"/>
        <v>35.128342908754576</v>
      </c>
      <c r="H79" s="59">
        <f t="shared" si="20"/>
        <v>17.709284861137959</v>
      </c>
      <c r="I79" s="59">
        <f t="shared" si="20"/>
        <v>35.520259706615519</v>
      </c>
      <c r="J79" s="59">
        <f t="shared" si="20"/>
        <v>16.930185945655268</v>
      </c>
      <c r="K79" s="59">
        <f t="shared" si="20"/>
        <v>137.45077647677923</v>
      </c>
      <c r="L79" s="59">
        <f t="shared" si="20"/>
        <v>185.92206336665055</v>
      </c>
      <c r="M79" s="59">
        <f t="shared" si="20"/>
        <v>-34.886735481275352</v>
      </c>
      <c r="N79" s="59">
        <f t="shared" si="20"/>
        <v>21.079228806719243</v>
      </c>
      <c r="O79" s="59">
        <f t="shared" si="20"/>
        <v>3.2769465730294627</v>
      </c>
      <c r="P79" s="59">
        <f t="shared" si="20"/>
        <v>-35.098401152414851</v>
      </c>
      <c r="Q79" s="59">
        <f t="shared" si="20"/>
        <v>33.18864100905563</v>
      </c>
      <c r="R79" s="59">
        <f t="shared" si="20"/>
        <v>13.832049277369336</v>
      </c>
      <c r="S79" s="59">
        <f t="shared" si="20"/>
        <v>23.879241628720067</v>
      </c>
      <c r="T79" s="59">
        <f t="shared" si="20"/>
        <v>-5.9878218855155296</v>
      </c>
      <c r="U79" s="59">
        <f t="shared" si="20"/>
        <v>7.1911163165769239</v>
      </c>
      <c r="V79" s="59">
        <f t="shared" si="20"/>
        <v>-9.2205455741458735</v>
      </c>
      <c r="W79" s="59">
        <f t="shared" si="20"/>
        <v>-0.53355774520692023</v>
      </c>
      <c r="X79" s="59">
        <f t="shared" si="20"/>
        <v>11.971897309790421</v>
      </c>
      <c r="Y79" s="59">
        <f t="shared" si="20"/>
        <v>14.106240529953013</v>
      </c>
      <c r="Z79" s="59">
        <f t="shared" si="20"/>
        <v>1.5836046178744851</v>
      </c>
      <c r="AA79" s="59">
        <f t="shared" si="20"/>
        <v>-1.9897055166820792</v>
      </c>
      <c r="AB79" s="59">
        <f t="shared" si="20"/>
        <v>40.398226478215179</v>
      </c>
      <c r="AC79" s="59">
        <f t="shared" si="20"/>
        <v>27.936311365466992</v>
      </c>
      <c r="AD79" s="59">
        <f t="shared" si="20"/>
        <v>13.123096516751545</v>
      </c>
      <c r="AE79" s="59">
        <f t="shared" si="13"/>
        <v>15.32939495525855</v>
      </c>
    </row>
    <row r="80" spans="1:33">
      <c r="A80" s="58">
        <v>940390</v>
      </c>
      <c r="B80" s="59" t="s">
        <v>97</v>
      </c>
      <c r="C80" s="59">
        <f t="shared" si="11"/>
        <v>99.2936611075271</v>
      </c>
      <c r="D80" s="59">
        <f t="shared" ref="D80:AD80" si="21">IFERROR(((D18/C18)*100-100),"--")</f>
        <v>64.586439944551898</v>
      </c>
      <c r="E80" s="59">
        <f t="shared" si="21"/>
        <v>-7.2411999150434525</v>
      </c>
      <c r="F80" s="59">
        <f t="shared" si="21"/>
        <v>29.229460688992049</v>
      </c>
      <c r="G80" s="59">
        <f t="shared" si="21"/>
        <v>27.141558780953062</v>
      </c>
      <c r="H80" s="59">
        <f t="shared" si="21"/>
        <v>7.9900527638802004</v>
      </c>
      <c r="I80" s="59">
        <f t="shared" si="21"/>
        <v>17.822324397608341</v>
      </c>
      <c r="J80" s="59">
        <f t="shared" si="21"/>
        <v>12.344689613390443</v>
      </c>
      <c r="K80" s="59">
        <f t="shared" si="21"/>
        <v>54.374210210049313</v>
      </c>
      <c r="L80" s="59">
        <f t="shared" si="21"/>
        <v>43.846705073160479</v>
      </c>
      <c r="M80" s="59">
        <f t="shared" si="21"/>
        <v>19.068201793644519</v>
      </c>
      <c r="N80" s="59">
        <f t="shared" si="21"/>
        <v>50.482670562559662</v>
      </c>
      <c r="O80" s="59">
        <f t="shared" si="21"/>
        <v>30.986783266471463</v>
      </c>
      <c r="P80" s="59">
        <f t="shared" si="21"/>
        <v>-9.6199682420651982</v>
      </c>
      <c r="Q80" s="59">
        <f t="shared" si="21"/>
        <v>15.311842031872501</v>
      </c>
      <c r="R80" s="59">
        <f t="shared" si="21"/>
        <v>44.222669705602016</v>
      </c>
      <c r="S80" s="59">
        <f t="shared" si="21"/>
        <v>59.924440749476815</v>
      </c>
      <c r="T80" s="59">
        <f t="shared" si="21"/>
        <v>22.994524696071267</v>
      </c>
      <c r="U80" s="59">
        <f t="shared" si="21"/>
        <v>-35.386679673364782</v>
      </c>
      <c r="V80" s="59">
        <f t="shared" si="21"/>
        <v>5.7933053801341572</v>
      </c>
      <c r="W80" s="59">
        <f t="shared" si="21"/>
        <v>-1.1362063329582384</v>
      </c>
      <c r="X80" s="59">
        <f t="shared" si="21"/>
        <v>4.3136586937122132</v>
      </c>
      <c r="Y80" s="59">
        <f t="shared" si="21"/>
        <v>4.0260733021646189</v>
      </c>
      <c r="Z80" s="59">
        <f t="shared" si="21"/>
        <v>17.611087311909628</v>
      </c>
      <c r="AA80" s="59">
        <f t="shared" si="21"/>
        <v>15.265318031372985</v>
      </c>
      <c r="AB80" s="59">
        <f t="shared" si="21"/>
        <v>22.163782200476618</v>
      </c>
      <c r="AC80" s="59">
        <f t="shared" si="21"/>
        <v>-100</v>
      </c>
      <c r="AD80" s="59" t="str">
        <f t="shared" si="21"/>
        <v>--</v>
      </c>
      <c r="AE80" s="59">
        <f t="shared" si="13"/>
        <v>-100</v>
      </c>
    </row>
    <row r="81" spans="1:31">
      <c r="A81" s="58">
        <v>940190</v>
      </c>
      <c r="B81" s="59" t="s">
        <v>97</v>
      </c>
      <c r="C81" s="59">
        <f t="shared" si="11"/>
        <v>61.649467440662704</v>
      </c>
      <c r="D81" s="59">
        <f t="shared" ref="D81:AD81" si="22">IFERROR(((D19/C19)*100-100),"--")</f>
        <v>74.719000476702575</v>
      </c>
      <c r="E81" s="59">
        <f t="shared" si="22"/>
        <v>14.491380321550508</v>
      </c>
      <c r="F81" s="59">
        <f t="shared" si="22"/>
        <v>46.955231916213307</v>
      </c>
      <c r="G81" s="59">
        <f t="shared" si="22"/>
        <v>58.863133209568844</v>
      </c>
      <c r="H81" s="59">
        <f t="shared" si="22"/>
        <v>-3.6211601299845455</v>
      </c>
      <c r="I81" s="59">
        <f t="shared" si="22"/>
        <v>108.03515663562391</v>
      </c>
      <c r="J81" s="59">
        <f t="shared" si="22"/>
        <v>83.419651477618459</v>
      </c>
      <c r="K81" s="59">
        <f t="shared" si="22"/>
        <v>107.58305837136018</v>
      </c>
      <c r="L81" s="59">
        <f t="shared" si="22"/>
        <v>50.031872157095137</v>
      </c>
      <c r="M81" s="59">
        <f t="shared" si="22"/>
        <v>18.993750826298921</v>
      </c>
      <c r="N81" s="59">
        <f t="shared" si="22"/>
        <v>51.423471179575785</v>
      </c>
      <c r="O81" s="59">
        <f t="shared" si="22"/>
        <v>92.548779986931237</v>
      </c>
      <c r="P81" s="59">
        <f t="shared" si="22"/>
        <v>-36.198437216802148</v>
      </c>
      <c r="Q81" s="59">
        <f t="shared" si="22"/>
        <v>16.925777403245945</v>
      </c>
      <c r="R81" s="59">
        <f t="shared" si="22"/>
        <v>26.606559387845266</v>
      </c>
      <c r="S81" s="59">
        <f t="shared" si="22"/>
        <v>14.474308995981389</v>
      </c>
      <c r="T81" s="59">
        <f t="shared" si="22"/>
        <v>6.9427840053862866</v>
      </c>
      <c r="U81" s="59">
        <f t="shared" si="22"/>
        <v>7.6497047646862484</v>
      </c>
      <c r="V81" s="59">
        <f t="shared" si="22"/>
        <v>9.18726342291896</v>
      </c>
      <c r="W81" s="59">
        <f t="shared" si="22"/>
        <v>-3.4179266025141999</v>
      </c>
      <c r="X81" s="59">
        <f t="shared" si="22"/>
        <v>7.1578782354162911</v>
      </c>
      <c r="Y81" s="59">
        <f t="shared" si="22"/>
        <v>3.3907412619002884</v>
      </c>
      <c r="Z81" s="59">
        <f t="shared" si="22"/>
        <v>7.1646610661846921</v>
      </c>
      <c r="AA81" s="59">
        <f t="shared" si="22"/>
        <v>-5.5610048267172942</v>
      </c>
      <c r="AB81" s="59">
        <f t="shared" si="22"/>
        <v>24.242063690123913</v>
      </c>
      <c r="AC81" s="59">
        <f t="shared" si="22"/>
        <v>-100</v>
      </c>
      <c r="AD81" s="59" t="str">
        <f t="shared" si="22"/>
        <v>--</v>
      </c>
      <c r="AE81" s="59">
        <f t="shared" si="13"/>
        <v>-100</v>
      </c>
    </row>
    <row r="82" spans="1:31">
      <c r="A82" s="58">
        <v>841430</v>
      </c>
      <c r="B82" s="59" t="s">
        <v>97</v>
      </c>
      <c r="C82" s="59">
        <f t="shared" si="11"/>
        <v>28.718677397312291</v>
      </c>
      <c r="D82" s="59">
        <f t="shared" ref="D82:AD82" si="23">IFERROR(((D20/C20)*100-100),"--")</f>
        <v>76.061508580775808</v>
      </c>
      <c r="E82" s="59">
        <f t="shared" si="23"/>
        <v>9.0272884340877795</v>
      </c>
      <c r="F82" s="59">
        <f t="shared" si="23"/>
        <v>-23.775859375991473</v>
      </c>
      <c r="G82" s="59">
        <f t="shared" si="23"/>
        <v>86.107515283649661</v>
      </c>
      <c r="H82" s="59">
        <f t="shared" si="23"/>
        <v>18.57726151402899</v>
      </c>
      <c r="I82" s="59">
        <f t="shared" si="23"/>
        <v>43.228205380251552</v>
      </c>
      <c r="J82" s="59">
        <f t="shared" si="23"/>
        <v>104.41095117470761</v>
      </c>
      <c r="K82" s="59">
        <f t="shared" si="23"/>
        <v>110.48057486868345</v>
      </c>
      <c r="L82" s="59">
        <f t="shared" si="23"/>
        <v>85.680218693602654</v>
      </c>
      <c r="M82" s="59">
        <f t="shared" si="23"/>
        <v>36.564607866516582</v>
      </c>
      <c r="N82" s="59">
        <f t="shared" si="23"/>
        <v>50.733127765441083</v>
      </c>
      <c r="O82" s="59">
        <f t="shared" si="23"/>
        <v>10.083603102360598</v>
      </c>
      <c r="P82" s="59">
        <f t="shared" si="23"/>
        <v>-9.890028198164913</v>
      </c>
      <c r="Q82" s="59">
        <f t="shared" si="23"/>
        <v>48.959626192337765</v>
      </c>
      <c r="R82" s="59">
        <f t="shared" si="23"/>
        <v>26.700003869790407</v>
      </c>
      <c r="S82" s="59">
        <f t="shared" si="23"/>
        <v>11.340732177430198</v>
      </c>
      <c r="T82" s="59">
        <f t="shared" si="23"/>
        <v>14.519457672245935</v>
      </c>
      <c r="U82" s="59">
        <f t="shared" si="23"/>
        <v>5.9963819933866631</v>
      </c>
      <c r="V82" s="59">
        <f t="shared" si="23"/>
        <v>-4.2969987909127241</v>
      </c>
      <c r="W82" s="59">
        <f t="shared" si="23"/>
        <v>2.9916939204617421</v>
      </c>
      <c r="X82" s="59">
        <f t="shared" si="23"/>
        <v>5.0920084689784773</v>
      </c>
      <c r="Y82" s="59">
        <f t="shared" si="23"/>
        <v>7.193419293514097</v>
      </c>
      <c r="Z82" s="59">
        <f t="shared" si="23"/>
        <v>7.9261274223285909</v>
      </c>
      <c r="AA82" s="59">
        <f t="shared" si="23"/>
        <v>0.60232677825851511</v>
      </c>
      <c r="AB82" s="59">
        <f t="shared" si="23"/>
        <v>38.612440446945129</v>
      </c>
      <c r="AC82" s="59">
        <f t="shared" si="23"/>
        <v>-0.47944209872005672</v>
      </c>
      <c r="AD82" s="59">
        <f t="shared" si="23"/>
        <v>-4.1354065573580669</v>
      </c>
      <c r="AE82" s="59">
        <f t="shared" si="13"/>
        <v>22.895025677104726</v>
      </c>
    </row>
    <row r="83" spans="1:31">
      <c r="A83" s="58">
        <v>840991</v>
      </c>
      <c r="B83" s="59" t="s">
        <v>97</v>
      </c>
      <c r="C83" s="59">
        <f t="shared" si="11"/>
        <v>55.513415047469266</v>
      </c>
      <c r="D83" s="59">
        <f t="shared" ref="D83:AD83" si="24">IFERROR(((D21/C21)*100-100),"--")</f>
        <v>46.874562271710886</v>
      </c>
      <c r="E83" s="59">
        <f t="shared" si="24"/>
        <v>25.440603304629732</v>
      </c>
      <c r="F83" s="59">
        <f t="shared" si="24"/>
        <v>95.191367627336092</v>
      </c>
      <c r="G83" s="59">
        <f t="shared" si="24"/>
        <v>-3.2098286259283242</v>
      </c>
      <c r="H83" s="59">
        <f t="shared" si="24"/>
        <v>12.843485417596284</v>
      </c>
      <c r="I83" s="59">
        <f t="shared" si="24"/>
        <v>36.654879781445288</v>
      </c>
      <c r="J83" s="59">
        <f t="shared" si="24"/>
        <v>-6.1523611297571534</v>
      </c>
      <c r="K83" s="59">
        <f t="shared" si="24"/>
        <v>81.842286266702786</v>
      </c>
      <c r="L83" s="59">
        <f t="shared" si="24"/>
        <v>49.35938988263041</v>
      </c>
      <c r="M83" s="59">
        <f t="shared" si="24"/>
        <v>51.035298528714691</v>
      </c>
      <c r="N83" s="59">
        <f t="shared" si="24"/>
        <v>43.287292778480094</v>
      </c>
      <c r="O83" s="59">
        <f t="shared" si="24"/>
        <v>33.589360726339606</v>
      </c>
      <c r="P83" s="59">
        <f t="shared" si="24"/>
        <v>-13.099599205849898</v>
      </c>
      <c r="Q83" s="59">
        <f t="shared" si="24"/>
        <v>40.434672209567168</v>
      </c>
      <c r="R83" s="59">
        <f t="shared" si="24"/>
        <v>29.375950679755022</v>
      </c>
      <c r="S83" s="59">
        <f t="shared" si="24"/>
        <v>16.115562640670376</v>
      </c>
      <c r="T83" s="59">
        <f t="shared" si="24"/>
        <v>24.748617693519392</v>
      </c>
      <c r="U83" s="59">
        <f t="shared" si="24"/>
        <v>16.947343545852632</v>
      </c>
      <c r="V83" s="59">
        <f t="shared" si="24"/>
        <v>-3.7738842765531615</v>
      </c>
      <c r="W83" s="59">
        <f t="shared" si="24"/>
        <v>5.4547591320268225</v>
      </c>
      <c r="X83" s="59">
        <f t="shared" si="24"/>
        <v>15.959082815195387</v>
      </c>
      <c r="Y83" s="59">
        <f t="shared" si="24"/>
        <v>12.043507578709026</v>
      </c>
      <c r="Z83" s="59">
        <f t="shared" si="24"/>
        <v>-6.9811643901897895</v>
      </c>
      <c r="AA83" s="59">
        <f t="shared" si="24"/>
        <v>-5.7895352841055399</v>
      </c>
      <c r="AB83" s="59">
        <f t="shared" si="24"/>
        <v>39.883592892674244</v>
      </c>
      <c r="AC83" s="59">
        <f t="shared" si="24"/>
        <v>7.6954225632772051</v>
      </c>
      <c r="AD83" s="59">
        <f t="shared" si="24"/>
        <v>8.1129549363240869</v>
      </c>
      <c r="AE83" s="59">
        <f t="shared" si="13"/>
        <v>21.867832062148224</v>
      </c>
    </row>
    <row r="84" spans="1:31">
      <c r="A84" s="58">
        <v>842139</v>
      </c>
      <c r="B84" s="59" t="s">
        <v>97</v>
      </c>
      <c r="C84" s="59">
        <f t="shared" si="11"/>
        <v>0.48620142464443461</v>
      </c>
      <c r="D84" s="59">
        <f t="shared" ref="D84:AD84" si="25">IFERROR(((D22/C22)*100-100),"--")</f>
        <v>-1.9385610951675716</v>
      </c>
      <c r="E84" s="59">
        <f t="shared" si="25"/>
        <v>31.867975694494049</v>
      </c>
      <c r="F84" s="59">
        <f t="shared" si="25"/>
        <v>14.93383428647428</v>
      </c>
      <c r="G84" s="59">
        <f t="shared" si="25"/>
        <v>9.8611711718451716</v>
      </c>
      <c r="H84" s="59">
        <f t="shared" si="25"/>
        <v>112.53450488192919</v>
      </c>
      <c r="I84" s="59">
        <f t="shared" si="25"/>
        <v>6.6487734767744797</v>
      </c>
      <c r="J84" s="59">
        <f t="shared" si="25"/>
        <v>82.236001411212698</v>
      </c>
      <c r="K84" s="59">
        <f t="shared" si="25"/>
        <v>80.421850792149058</v>
      </c>
      <c r="L84" s="59">
        <f t="shared" si="25"/>
        <v>11.889876198177944</v>
      </c>
      <c r="M84" s="59">
        <f t="shared" si="25"/>
        <v>34.049430038290723</v>
      </c>
      <c r="N84" s="59">
        <f t="shared" si="25"/>
        <v>32.456042056985723</v>
      </c>
      <c r="O84" s="59">
        <f t="shared" si="25"/>
        <v>69.280928051372427</v>
      </c>
      <c r="P84" s="59">
        <f t="shared" si="25"/>
        <v>18.432760677858838</v>
      </c>
      <c r="Q84" s="59">
        <f t="shared" si="25"/>
        <v>8.0983447354068687</v>
      </c>
      <c r="R84" s="59">
        <f t="shared" si="25"/>
        <v>18.407451326847621</v>
      </c>
      <c r="S84" s="59">
        <f t="shared" si="25"/>
        <v>10.373478297485093</v>
      </c>
      <c r="T84" s="59">
        <f t="shared" si="25"/>
        <v>27.536622937100574</v>
      </c>
      <c r="U84" s="59">
        <f t="shared" si="25"/>
        <v>25.154384440872747</v>
      </c>
      <c r="V84" s="59">
        <f t="shared" si="25"/>
        <v>-9.6648171068071207</v>
      </c>
      <c r="W84" s="59">
        <f t="shared" si="25"/>
        <v>44.984411783059954</v>
      </c>
      <c r="X84" s="59">
        <f t="shared" si="25"/>
        <v>6.3852211088880324</v>
      </c>
      <c r="Y84" s="59">
        <f t="shared" si="25"/>
        <v>-8.1963384139040301</v>
      </c>
      <c r="Z84" s="59">
        <f t="shared" si="25"/>
        <v>67.585834940648368</v>
      </c>
      <c r="AA84" s="59">
        <f t="shared" si="25"/>
        <v>45.742797344519374</v>
      </c>
      <c r="AB84" s="59">
        <f t="shared" si="25"/>
        <v>-5.0706486130619624</v>
      </c>
      <c r="AC84" s="59">
        <f t="shared" si="25"/>
        <v>-24.347582014215178</v>
      </c>
      <c r="AD84" s="59">
        <f t="shared" si="25"/>
        <v>7.9094382886272001</v>
      </c>
      <c r="AE84" s="59">
        <f t="shared" si="13"/>
        <v>21.230285353905899</v>
      </c>
    </row>
    <row r="85" spans="1:31">
      <c r="A85" s="58">
        <v>870880</v>
      </c>
      <c r="B85" s="59" t="s">
        <v>97</v>
      </c>
      <c r="C85" s="59">
        <f t="shared" si="11"/>
        <v>-60.423218468763537</v>
      </c>
      <c r="D85" s="59">
        <f t="shared" ref="D85:AD85" si="26">IFERROR(((D23/C23)*100-100),"--")</f>
        <v>230.05743084857005</v>
      </c>
      <c r="E85" s="59">
        <f t="shared" si="26"/>
        <v>-33.845711623094829</v>
      </c>
      <c r="F85" s="59">
        <f t="shared" si="26"/>
        <v>250.33890092225738</v>
      </c>
      <c r="G85" s="59">
        <f t="shared" si="26"/>
        <v>70.062681158445059</v>
      </c>
      <c r="H85" s="59">
        <f t="shared" si="26"/>
        <v>23.57402491147181</v>
      </c>
      <c r="I85" s="59">
        <f t="shared" si="26"/>
        <v>134.40843868420589</v>
      </c>
      <c r="J85" s="59">
        <f t="shared" si="26"/>
        <v>69.487269013698949</v>
      </c>
      <c r="K85" s="59">
        <f t="shared" si="26"/>
        <v>80.95014726666875</v>
      </c>
      <c r="L85" s="59">
        <f t="shared" si="26"/>
        <v>86.128840729786788</v>
      </c>
      <c r="M85" s="59">
        <f t="shared" si="26"/>
        <v>28.999431264562389</v>
      </c>
      <c r="N85" s="59">
        <f t="shared" si="26"/>
        <v>109.0253944418418</v>
      </c>
      <c r="O85" s="59">
        <f t="shared" si="26"/>
        <v>78.314432652377661</v>
      </c>
      <c r="P85" s="59">
        <f t="shared" si="26"/>
        <v>8.0975851036242545</v>
      </c>
      <c r="Q85" s="59">
        <f t="shared" si="26"/>
        <v>64.155868899982494</v>
      </c>
      <c r="R85" s="59">
        <f t="shared" si="26"/>
        <v>28.412083914850342</v>
      </c>
      <c r="S85" s="59">
        <f t="shared" si="26"/>
        <v>13.85836351658763</v>
      </c>
      <c r="T85" s="59">
        <f t="shared" si="26"/>
        <v>17.923112230587535</v>
      </c>
      <c r="U85" s="59">
        <f t="shared" si="26"/>
        <v>13.029744875930518</v>
      </c>
      <c r="V85" s="59">
        <f t="shared" si="26"/>
        <v>2.8457885511089955</v>
      </c>
      <c r="W85" s="59">
        <f t="shared" si="26"/>
        <v>-3.3876867329949505</v>
      </c>
      <c r="X85" s="59">
        <f t="shared" si="26"/>
        <v>10.844010300232924</v>
      </c>
      <c r="Y85" s="59">
        <f t="shared" si="26"/>
        <v>16.571141271694771</v>
      </c>
      <c r="Z85" s="59">
        <f t="shared" si="26"/>
        <v>-1.3765597447904128</v>
      </c>
      <c r="AA85" s="59">
        <f t="shared" si="26"/>
        <v>-3.5016731632163385</v>
      </c>
      <c r="AB85" s="59">
        <f t="shared" si="26"/>
        <v>34.491211240261208</v>
      </c>
      <c r="AC85" s="59">
        <f t="shared" si="26"/>
        <v>16.457697103270831</v>
      </c>
      <c r="AD85" s="59">
        <f t="shared" si="26"/>
        <v>3.2017458946253186</v>
      </c>
      <c r="AE85" s="59">
        <f t="shared" si="13"/>
        <v>31.475239166329942</v>
      </c>
    </row>
    <row r="86" spans="1:31">
      <c r="A86" s="58">
        <v>940350</v>
      </c>
      <c r="B86" s="59" t="s">
        <v>97</v>
      </c>
      <c r="C86" s="59">
        <f t="shared" si="11"/>
        <v>3.3032600290163998</v>
      </c>
      <c r="D86" s="59">
        <f t="shared" ref="D86:AD86" si="27">IFERROR(((D24/C24)*100-100),"--")</f>
        <v>33.395669521219162</v>
      </c>
      <c r="E86" s="59">
        <f t="shared" si="27"/>
        <v>19.218659979666668</v>
      </c>
      <c r="F86" s="59">
        <f t="shared" si="27"/>
        <v>29.573203746054759</v>
      </c>
      <c r="G86" s="59">
        <f t="shared" si="27"/>
        <v>44.859783957709425</v>
      </c>
      <c r="H86" s="59">
        <f t="shared" si="27"/>
        <v>35.556582974273084</v>
      </c>
      <c r="I86" s="59">
        <f t="shared" si="27"/>
        <v>61.330946245197993</v>
      </c>
      <c r="J86" s="59">
        <f t="shared" si="27"/>
        <v>39.242564847647714</v>
      </c>
      <c r="K86" s="59">
        <f t="shared" si="27"/>
        <v>42.156422326799316</v>
      </c>
      <c r="L86" s="59">
        <f t="shared" si="27"/>
        <v>23.57705815111126</v>
      </c>
      <c r="M86" s="59">
        <f t="shared" si="27"/>
        <v>29.097239464259502</v>
      </c>
      <c r="N86" s="59">
        <f t="shared" si="27"/>
        <v>15.72384185650418</v>
      </c>
      <c r="O86" s="59">
        <f t="shared" si="27"/>
        <v>2.8297867096124492</v>
      </c>
      <c r="P86" s="59">
        <f t="shared" si="27"/>
        <v>-3.9684363365048654</v>
      </c>
      <c r="Q86" s="59">
        <f t="shared" si="27"/>
        <v>23.795263982848965</v>
      </c>
      <c r="R86" s="59">
        <f t="shared" si="27"/>
        <v>4.8216658740422247</v>
      </c>
      <c r="S86" s="59">
        <f t="shared" si="27"/>
        <v>10.822706669002542</v>
      </c>
      <c r="T86" s="59">
        <f t="shared" si="27"/>
        <v>1.3821886417871667</v>
      </c>
      <c r="U86" s="59">
        <f t="shared" si="27"/>
        <v>27.516235241101271</v>
      </c>
      <c r="V86" s="59">
        <f t="shared" si="27"/>
        <v>15.581289542501423</v>
      </c>
      <c r="W86" s="59">
        <f t="shared" si="27"/>
        <v>1.5333171278179663</v>
      </c>
      <c r="X86" s="59">
        <f t="shared" si="27"/>
        <v>-10.999068669384812</v>
      </c>
      <c r="Y86" s="59">
        <f t="shared" si="27"/>
        <v>-23.429796644786265</v>
      </c>
      <c r="Z86" s="59">
        <f t="shared" si="27"/>
        <v>-13.650032362375441</v>
      </c>
      <c r="AA86" s="59">
        <f t="shared" si="27"/>
        <v>-3.6040547906728619</v>
      </c>
      <c r="AB86" s="59">
        <f t="shared" si="27"/>
        <v>10.249184844794314</v>
      </c>
      <c r="AC86" s="59">
        <f t="shared" si="27"/>
        <v>0.48117833357676432</v>
      </c>
      <c r="AD86" s="59">
        <f t="shared" si="27"/>
        <v>10.606775254835938</v>
      </c>
      <c r="AE86" s="59">
        <f t="shared" si="13"/>
        <v>13.249698988960489</v>
      </c>
    </row>
    <row r="87" spans="1:31">
      <c r="A87" s="58">
        <v>854430</v>
      </c>
      <c r="B87" s="59" t="s">
        <v>97</v>
      </c>
      <c r="C87" s="59">
        <f t="shared" si="11"/>
        <v>327.04617427367617</v>
      </c>
      <c r="D87" s="59">
        <f t="shared" ref="D87:AD87" si="28">IFERROR(((D25/C25)*100-100),"--")</f>
        <v>12.608013120150119</v>
      </c>
      <c r="E87" s="59">
        <f t="shared" si="28"/>
        <v>10.348681820400316</v>
      </c>
      <c r="F87" s="59">
        <f t="shared" si="28"/>
        <v>36.1800482065903</v>
      </c>
      <c r="G87" s="59">
        <f t="shared" si="28"/>
        <v>20.818978655525243</v>
      </c>
      <c r="H87" s="59">
        <f t="shared" si="28"/>
        <v>4.1323314960157944</v>
      </c>
      <c r="I87" s="59">
        <f t="shared" si="28"/>
        <v>31.158802733242823</v>
      </c>
      <c r="J87" s="59">
        <f t="shared" si="28"/>
        <v>24.233900126935339</v>
      </c>
      <c r="K87" s="59">
        <f t="shared" si="28"/>
        <v>49.188273119818462</v>
      </c>
      <c r="L87" s="59">
        <f t="shared" si="28"/>
        <v>169.11831447859481</v>
      </c>
      <c r="M87" s="59">
        <f t="shared" si="28"/>
        <v>-14.267203592614379</v>
      </c>
      <c r="N87" s="59">
        <f t="shared" si="28"/>
        <v>35.78950814943795</v>
      </c>
      <c r="O87" s="59">
        <f t="shared" si="28"/>
        <v>4.2169012939061048</v>
      </c>
      <c r="P87" s="59">
        <f t="shared" si="28"/>
        <v>-20.733440707768608</v>
      </c>
      <c r="Q87" s="59">
        <f t="shared" si="28"/>
        <v>43.489868579710162</v>
      </c>
      <c r="R87" s="59">
        <f t="shared" si="28"/>
        <v>16.264189079849672</v>
      </c>
      <c r="S87" s="59">
        <f t="shared" si="28"/>
        <v>13.822627540190453</v>
      </c>
      <c r="T87" s="59">
        <f t="shared" si="28"/>
        <v>-1.6190809553382195</v>
      </c>
      <c r="U87" s="59">
        <f t="shared" si="28"/>
        <v>-1.1042068783296912</v>
      </c>
      <c r="V87" s="59">
        <f t="shared" si="28"/>
        <v>-4.5021659508810501</v>
      </c>
      <c r="W87" s="59">
        <f t="shared" si="28"/>
        <v>-5.1871426205096753</v>
      </c>
      <c r="X87" s="59">
        <f t="shared" si="28"/>
        <v>-2.193821867064301</v>
      </c>
      <c r="Y87" s="59">
        <f t="shared" si="28"/>
        <v>2.4960976786435225</v>
      </c>
      <c r="Z87" s="59">
        <f t="shared" si="28"/>
        <v>-6.8667953129617842</v>
      </c>
      <c r="AA87" s="59">
        <f t="shared" si="28"/>
        <v>-15.449125127026647</v>
      </c>
      <c r="AB87" s="59">
        <f t="shared" si="28"/>
        <v>46.593729912861505</v>
      </c>
      <c r="AC87" s="59">
        <f t="shared" si="28"/>
        <v>-15.292071910794888</v>
      </c>
      <c r="AD87" s="59">
        <f t="shared" si="28"/>
        <v>-1.0158290282918756</v>
      </c>
      <c r="AE87" s="59">
        <f t="shared" si="13"/>
        <v>16.910473158583514</v>
      </c>
    </row>
    <row r="88" spans="1:31">
      <c r="A88" s="58">
        <v>848210</v>
      </c>
      <c r="B88" s="59" t="s">
        <v>97</v>
      </c>
      <c r="C88" s="59">
        <f t="shared" si="11"/>
        <v>17.18608886391084</v>
      </c>
      <c r="D88" s="59">
        <f t="shared" ref="D88:AD88" si="29">IFERROR(((D26/C26)*100-100),"--")</f>
        <v>6.6584420293188202</v>
      </c>
      <c r="E88" s="59">
        <f t="shared" si="29"/>
        <v>3.6389256683757196</v>
      </c>
      <c r="F88" s="59">
        <f t="shared" si="29"/>
        <v>13.790064145820054</v>
      </c>
      <c r="G88" s="59">
        <f t="shared" si="29"/>
        <v>26.472103848920668</v>
      </c>
      <c r="H88" s="59">
        <f t="shared" si="29"/>
        <v>0.6937451289983585</v>
      </c>
      <c r="I88" s="59">
        <f t="shared" si="29"/>
        <v>7.2625138201428001</v>
      </c>
      <c r="J88" s="59">
        <f t="shared" si="29"/>
        <v>-3.6289306150138145</v>
      </c>
      <c r="K88" s="59">
        <f t="shared" si="29"/>
        <v>39.276411999829151</v>
      </c>
      <c r="L88" s="59">
        <f t="shared" si="29"/>
        <v>14.244036801706272</v>
      </c>
      <c r="M88" s="59">
        <f t="shared" si="29"/>
        <v>9.297178068027236</v>
      </c>
      <c r="N88" s="59">
        <f t="shared" si="29"/>
        <v>-100</v>
      </c>
      <c r="O88" s="59" t="str">
        <f t="shared" si="29"/>
        <v>--</v>
      </c>
      <c r="P88" s="59">
        <f t="shared" si="29"/>
        <v>-24.20258293097946</v>
      </c>
      <c r="Q88" s="59">
        <f t="shared" si="29"/>
        <v>59.206072652305522</v>
      </c>
      <c r="R88" s="59">
        <f t="shared" si="29"/>
        <v>-100</v>
      </c>
      <c r="S88" s="59" t="str">
        <f t="shared" si="29"/>
        <v>--</v>
      </c>
      <c r="T88" s="59">
        <f t="shared" si="29"/>
        <v>11.396659540940092</v>
      </c>
      <c r="U88" s="59">
        <f t="shared" si="29"/>
        <v>6.5827932890815077</v>
      </c>
      <c r="V88" s="59">
        <f t="shared" si="29"/>
        <v>-3.1125013517085449</v>
      </c>
      <c r="W88" s="59">
        <f t="shared" si="29"/>
        <v>2.5478856736561966</v>
      </c>
      <c r="X88" s="59">
        <f t="shared" si="29"/>
        <v>6.4889721982669357</v>
      </c>
      <c r="Y88" s="59">
        <f t="shared" si="29"/>
        <v>11.041822011428096</v>
      </c>
      <c r="Z88" s="59">
        <f t="shared" si="29"/>
        <v>-6.747697044013151</v>
      </c>
      <c r="AA88" s="59">
        <f t="shared" si="29"/>
        <v>-5.3616602180723589</v>
      </c>
      <c r="AB88" s="59">
        <f t="shared" si="29"/>
        <v>40.069814706337382</v>
      </c>
      <c r="AC88" s="59">
        <f t="shared" si="29"/>
        <v>3.8177312023269536</v>
      </c>
      <c r="AD88" s="59">
        <f t="shared" si="29"/>
        <v>-11.000974297988108</v>
      </c>
      <c r="AE88" s="59">
        <f t="shared" si="13"/>
        <v>8.9395841281977795</v>
      </c>
    </row>
    <row r="89" spans="1:31">
      <c r="A89" s="58">
        <v>851220</v>
      </c>
      <c r="B89" s="59" t="s">
        <v>97</v>
      </c>
      <c r="C89" s="59">
        <f t="shared" si="11"/>
        <v>18.401902399865349</v>
      </c>
      <c r="D89" s="59">
        <f t="shared" ref="D89:AD89" si="30">IFERROR(((D27/C27)*100-100),"--")</f>
        <v>62.670678506035927</v>
      </c>
      <c r="E89" s="59">
        <f t="shared" si="30"/>
        <v>24.170639067474127</v>
      </c>
      <c r="F89" s="59">
        <f t="shared" si="30"/>
        <v>28.247924531068804</v>
      </c>
      <c r="G89" s="59">
        <f t="shared" si="30"/>
        <v>28.95151359493957</v>
      </c>
      <c r="H89" s="59">
        <f t="shared" si="30"/>
        <v>9.4903859127829264</v>
      </c>
      <c r="I89" s="59">
        <f t="shared" si="30"/>
        <v>68.349543250273967</v>
      </c>
      <c r="J89" s="59">
        <f t="shared" si="30"/>
        <v>22.669212428374095</v>
      </c>
      <c r="K89" s="59">
        <f t="shared" si="30"/>
        <v>40.746342864193167</v>
      </c>
      <c r="L89" s="59">
        <f t="shared" si="30"/>
        <v>26.786351916083433</v>
      </c>
      <c r="M89" s="59">
        <f t="shared" si="30"/>
        <v>45.670919583904265</v>
      </c>
      <c r="N89" s="59">
        <f t="shared" si="30"/>
        <v>72.141442871978143</v>
      </c>
      <c r="O89" s="59">
        <f t="shared" si="30"/>
        <v>58.910710663883265</v>
      </c>
      <c r="P89" s="59">
        <f t="shared" si="30"/>
        <v>-9.172663514314678</v>
      </c>
      <c r="Q89" s="59">
        <f t="shared" si="30"/>
        <v>43.336328012519573</v>
      </c>
      <c r="R89" s="59">
        <f t="shared" si="30"/>
        <v>36.94437027244291</v>
      </c>
      <c r="S89" s="59">
        <f t="shared" si="30"/>
        <v>30.983269641922817</v>
      </c>
      <c r="T89" s="59">
        <f t="shared" si="30"/>
        <v>12.500205205935686</v>
      </c>
      <c r="U89" s="59">
        <f t="shared" si="30"/>
        <v>29.89125853583451</v>
      </c>
      <c r="V89" s="59">
        <f t="shared" si="30"/>
        <v>5.5807860958073832</v>
      </c>
      <c r="W89" s="59">
        <f t="shared" si="30"/>
        <v>-4.7635703130487173</v>
      </c>
      <c r="X89" s="59">
        <f t="shared" si="30"/>
        <v>-4.1641064291703032</v>
      </c>
      <c r="Y89" s="59">
        <f t="shared" si="30"/>
        <v>8.6508916011694055</v>
      </c>
      <c r="Z89" s="59">
        <f t="shared" si="30"/>
        <v>0.58679866475614517</v>
      </c>
      <c r="AA89" s="59">
        <f t="shared" si="30"/>
        <v>1.01896793024423</v>
      </c>
      <c r="AB89" s="59">
        <f t="shared" si="30"/>
        <v>33.29839185505142</v>
      </c>
      <c r="AC89" s="59">
        <f t="shared" si="30"/>
        <v>8.1340461314480166</v>
      </c>
      <c r="AD89" s="59">
        <f t="shared" si="30"/>
        <v>2.6928302619066926</v>
      </c>
      <c r="AE89" s="59">
        <f t="shared" si="13"/>
        <v>22.283765059186095</v>
      </c>
    </row>
    <row r="90" spans="1:31">
      <c r="A90" s="58">
        <v>840999</v>
      </c>
      <c r="B90" s="59" t="s">
        <v>97</v>
      </c>
      <c r="C90" s="59">
        <f t="shared" si="11"/>
        <v>22.007579806836901</v>
      </c>
      <c r="D90" s="59">
        <f t="shared" ref="D90:AD90" si="31">IFERROR(((D28/C28)*100-100),"--")</f>
        <v>3.6784003285710014</v>
      </c>
      <c r="E90" s="59">
        <f t="shared" si="31"/>
        <v>-23.161221009154374</v>
      </c>
      <c r="F90" s="59">
        <f t="shared" si="31"/>
        <v>34.173910005201208</v>
      </c>
      <c r="G90" s="59">
        <f t="shared" si="31"/>
        <v>54.033164365816589</v>
      </c>
      <c r="H90" s="59">
        <f t="shared" si="31"/>
        <v>0.9522560033437486</v>
      </c>
      <c r="I90" s="59">
        <f t="shared" si="31"/>
        <v>1.4159760988190015</v>
      </c>
      <c r="J90" s="59">
        <f t="shared" si="31"/>
        <v>-11.257429799127507</v>
      </c>
      <c r="K90" s="59">
        <f t="shared" si="31"/>
        <v>108.64689331917651</v>
      </c>
      <c r="L90" s="59">
        <f t="shared" si="31"/>
        <v>42.231628435070945</v>
      </c>
      <c r="M90" s="59">
        <f t="shared" si="31"/>
        <v>45.894094684861329</v>
      </c>
      <c r="N90" s="59">
        <f t="shared" si="31"/>
        <v>53.367247197574727</v>
      </c>
      <c r="O90" s="59">
        <f t="shared" si="31"/>
        <v>41.189733057915845</v>
      </c>
      <c r="P90" s="59">
        <f t="shared" si="31"/>
        <v>-18.816106052287836</v>
      </c>
      <c r="Q90" s="59">
        <f t="shared" si="31"/>
        <v>41.884833045148895</v>
      </c>
      <c r="R90" s="59">
        <f t="shared" si="31"/>
        <v>30.189743557301313</v>
      </c>
      <c r="S90" s="59">
        <f t="shared" si="31"/>
        <v>2.7463432914836687</v>
      </c>
      <c r="T90" s="59">
        <f t="shared" si="31"/>
        <v>-0.27932037019782285</v>
      </c>
      <c r="U90" s="59">
        <f t="shared" si="31"/>
        <v>12.268916832894831</v>
      </c>
      <c r="V90" s="59">
        <f t="shared" si="31"/>
        <v>9.4932649823360435</v>
      </c>
      <c r="W90" s="59">
        <f t="shared" si="31"/>
        <v>-3.6659322500777165</v>
      </c>
      <c r="X90" s="59">
        <f t="shared" si="31"/>
        <v>-6.9317599468992626</v>
      </c>
      <c r="Y90" s="59">
        <f t="shared" si="31"/>
        <v>11.688186209825417</v>
      </c>
      <c r="Z90" s="59">
        <f t="shared" si="31"/>
        <v>-1.4799874688837207</v>
      </c>
      <c r="AA90" s="59">
        <f t="shared" si="31"/>
        <v>-12.848405168346531</v>
      </c>
      <c r="AB90" s="59">
        <f t="shared" si="31"/>
        <v>42.855704585372109</v>
      </c>
      <c r="AC90" s="59">
        <f t="shared" si="31"/>
        <v>12.578049002123649</v>
      </c>
      <c r="AD90" s="59">
        <f t="shared" si="31"/>
        <v>4.1982558509187555</v>
      </c>
      <c r="AE90" s="59">
        <f t="shared" si="13"/>
        <v>14.161362788017755</v>
      </c>
    </row>
    <row r="91" spans="1:31">
      <c r="A91" s="58">
        <v>841459</v>
      </c>
      <c r="B91" s="59" t="s">
        <v>97</v>
      </c>
      <c r="C91" s="59">
        <f t="shared" si="11"/>
        <v>-60.261152857573819</v>
      </c>
      <c r="D91" s="59">
        <f t="shared" ref="D91:AD91" si="32">IFERROR(((D29/C29)*100-100),"--")</f>
        <v>4.0632734655569749</v>
      </c>
      <c r="E91" s="59">
        <f t="shared" si="32"/>
        <v>-13.122940470595992</v>
      </c>
      <c r="F91" s="59">
        <f t="shared" si="32"/>
        <v>20.094015082713554</v>
      </c>
      <c r="G91" s="59">
        <f t="shared" si="32"/>
        <v>33.71741428509597</v>
      </c>
      <c r="H91" s="59">
        <f t="shared" si="32"/>
        <v>71.178661570675303</v>
      </c>
      <c r="I91" s="59">
        <f t="shared" si="32"/>
        <v>27.072540245792752</v>
      </c>
      <c r="J91" s="59">
        <f t="shared" si="32"/>
        <v>84.044106813763563</v>
      </c>
      <c r="K91" s="59">
        <f t="shared" si="32"/>
        <v>57.568851526740048</v>
      </c>
      <c r="L91" s="59">
        <f t="shared" si="32"/>
        <v>38.132340322081063</v>
      </c>
      <c r="M91" s="59">
        <f t="shared" si="32"/>
        <v>7.5191065099756287</v>
      </c>
      <c r="N91" s="59">
        <f t="shared" si="32"/>
        <v>297.39414406871958</v>
      </c>
      <c r="O91" s="59">
        <f t="shared" si="32"/>
        <v>18.794148360817545</v>
      </c>
      <c r="P91" s="59">
        <f t="shared" si="32"/>
        <v>-12.480309297674694</v>
      </c>
      <c r="Q91" s="59">
        <f t="shared" si="32"/>
        <v>35.306355555555569</v>
      </c>
      <c r="R91" s="59">
        <f t="shared" si="32"/>
        <v>10.675172730334296</v>
      </c>
      <c r="S91" s="59">
        <f t="shared" si="32"/>
        <v>5.851471257540112</v>
      </c>
      <c r="T91" s="59">
        <f t="shared" si="32"/>
        <v>10.35494445290945</v>
      </c>
      <c r="U91" s="59">
        <f t="shared" si="32"/>
        <v>14.074712085744068</v>
      </c>
      <c r="V91" s="59">
        <f t="shared" si="32"/>
        <v>1.7984835742175704</v>
      </c>
      <c r="W91" s="59">
        <f t="shared" si="32"/>
        <v>0.20413031057009334</v>
      </c>
      <c r="X91" s="59">
        <f t="shared" si="32"/>
        <v>4.1923155135667116</v>
      </c>
      <c r="Y91" s="59">
        <f t="shared" si="32"/>
        <v>11.078114155607864</v>
      </c>
      <c r="Z91" s="59">
        <f t="shared" si="32"/>
        <v>6.2881813453112585</v>
      </c>
      <c r="AA91" s="59">
        <f t="shared" si="32"/>
        <v>12.944137209483642</v>
      </c>
      <c r="AB91" s="59">
        <f t="shared" si="32"/>
        <v>42.177462737768906</v>
      </c>
      <c r="AC91" s="59">
        <f t="shared" si="32"/>
        <v>6.0746194122111206</v>
      </c>
      <c r="AD91" s="59">
        <f t="shared" si="32"/>
        <v>-6.6453362911080234</v>
      </c>
      <c r="AE91" s="59">
        <f t="shared" si="13"/>
        <v>16.73645620156185</v>
      </c>
    </row>
    <row r="92" spans="1:31">
      <c r="A92" s="58">
        <v>870894</v>
      </c>
      <c r="B92" s="59" t="s">
        <v>97</v>
      </c>
      <c r="C92" s="59">
        <f t="shared" si="11"/>
        <v>17.520690452851738</v>
      </c>
      <c r="D92" s="59">
        <f t="shared" ref="D92:AD92" si="33">IFERROR(((D30/C30)*100-100),"--")</f>
        <v>34.059479480202413</v>
      </c>
      <c r="E92" s="59">
        <f t="shared" si="33"/>
        <v>-26.27534036937223</v>
      </c>
      <c r="F92" s="59">
        <f t="shared" si="33"/>
        <v>95.707282371348469</v>
      </c>
      <c r="G92" s="59">
        <f t="shared" si="33"/>
        <v>83.767212733693754</v>
      </c>
      <c r="H92" s="59">
        <f t="shared" si="33"/>
        <v>-30.156220914186818</v>
      </c>
      <c r="I92" s="59">
        <f t="shared" si="33"/>
        <v>45.312659535449882</v>
      </c>
      <c r="J92" s="59">
        <f t="shared" si="33"/>
        <v>100.39769894760809</v>
      </c>
      <c r="K92" s="59">
        <f t="shared" si="33"/>
        <v>129.33008977234252</v>
      </c>
      <c r="L92" s="59">
        <f t="shared" si="33"/>
        <v>120.37117922905747</v>
      </c>
      <c r="M92" s="59">
        <f t="shared" si="33"/>
        <v>40.065607874565046</v>
      </c>
      <c r="N92" s="59">
        <f t="shared" si="33"/>
        <v>69.703874134552876</v>
      </c>
      <c r="O92" s="59">
        <f t="shared" si="33"/>
        <v>75.970917958200204</v>
      </c>
      <c r="P92" s="59">
        <f t="shared" si="33"/>
        <v>10.722270117329685</v>
      </c>
      <c r="Q92" s="59">
        <f t="shared" si="33"/>
        <v>46.305569286799312</v>
      </c>
      <c r="R92" s="59">
        <f t="shared" si="33"/>
        <v>37.554074218013653</v>
      </c>
      <c r="S92" s="59">
        <f t="shared" si="33"/>
        <v>20.981281919847561</v>
      </c>
      <c r="T92" s="59">
        <f t="shared" si="33"/>
        <v>7.8095218245509841</v>
      </c>
      <c r="U92" s="59">
        <f t="shared" si="33"/>
        <v>18.193274564103803</v>
      </c>
      <c r="V92" s="59">
        <f t="shared" si="33"/>
        <v>17.365966774658517</v>
      </c>
      <c r="W92" s="59">
        <f t="shared" si="33"/>
        <v>4.5516036774554465</v>
      </c>
      <c r="X92" s="59">
        <f t="shared" si="33"/>
        <v>8.5259249600626106</v>
      </c>
      <c r="Y92" s="59">
        <f t="shared" si="33"/>
        <v>10.036781093514023</v>
      </c>
      <c r="Z92" s="59">
        <f t="shared" si="33"/>
        <v>-5.3656986022533744</v>
      </c>
      <c r="AA92" s="59">
        <f t="shared" si="33"/>
        <v>-8.7013587012156961</v>
      </c>
      <c r="AB92" s="59">
        <f t="shared" si="33"/>
        <v>27.267541721416791</v>
      </c>
      <c r="AC92" s="59">
        <f t="shared" si="33"/>
        <v>18.678423077466149</v>
      </c>
      <c r="AD92" s="59">
        <f t="shared" si="33"/>
        <v>20.146057547987041</v>
      </c>
      <c r="AE92" s="59">
        <f t="shared" si="13"/>
        <v>28.431723704489542</v>
      </c>
    </row>
    <row r="93" spans="1:31">
      <c r="A93" s="58">
        <v>841391</v>
      </c>
      <c r="B93" s="59" t="s">
        <v>97</v>
      </c>
      <c r="C93" s="59">
        <f t="shared" si="11"/>
        <v>38.282748981177747</v>
      </c>
      <c r="D93" s="59">
        <f t="shared" ref="D93:AD93" si="34">IFERROR(((D31/C31)*100-100),"--")</f>
        <v>30.981228175958279</v>
      </c>
      <c r="E93" s="59">
        <f t="shared" si="34"/>
        <v>34.481624535727207</v>
      </c>
      <c r="F93" s="59">
        <f t="shared" si="34"/>
        <v>27.763621096605391</v>
      </c>
      <c r="G93" s="59">
        <f t="shared" si="34"/>
        <v>61.36495032274081</v>
      </c>
      <c r="H93" s="59">
        <f t="shared" si="34"/>
        <v>29.593776850135271</v>
      </c>
      <c r="I93" s="59">
        <f t="shared" si="34"/>
        <v>30.084253947662603</v>
      </c>
      <c r="J93" s="59">
        <f t="shared" si="34"/>
        <v>17.121968023390124</v>
      </c>
      <c r="K93" s="59">
        <f t="shared" si="34"/>
        <v>48.418602155937378</v>
      </c>
      <c r="L93" s="59">
        <f t="shared" si="34"/>
        <v>30.183167782043341</v>
      </c>
      <c r="M93" s="59">
        <f t="shared" si="34"/>
        <v>44.841755665330737</v>
      </c>
      <c r="N93" s="59">
        <f t="shared" si="34"/>
        <v>24.180959959516969</v>
      </c>
      <c r="O93" s="59">
        <f t="shared" si="34"/>
        <v>15.98467771064665</v>
      </c>
      <c r="P93" s="59">
        <f t="shared" si="34"/>
        <v>-24.521608374916255</v>
      </c>
      <c r="Q93" s="59">
        <f t="shared" si="34"/>
        <v>37.907544651952463</v>
      </c>
      <c r="R93" s="59">
        <f t="shared" si="34"/>
        <v>45.80757026411527</v>
      </c>
      <c r="S93" s="59">
        <f t="shared" si="34"/>
        <v>16.622729062878477</v>
      </c>
      <c r="T93" s="59">
        <f t="shared" si="34"/>
        <v>8.0829186276217797</v>
      </c>
      <c r="U93" s="59">
        <f t="shared" si="34"/>
        <v>9.9548267155498564</v>
      </c>
      <c r="V93" s="59">
        <f t="shared" si="34"/>
        <v>-10.251644330012738</v>
      </c>
      <c r="W93" s="59">
        <f t="shared" si="34"/>
        <v>-5.9957511156547696</v>
      </c>
      <c r="X93" s="59">
        <f t="shared" si="34"/>
        <v>18.38892684999756</v>
      </c>
      <c r="Y93" s="59">
        <f t="shared" si="34"/>
        <v>16.57893979426666</v>
      </c>
      <c r="Z93" s="59">
        <f t="shared" si="34"/>
        <v>0.2211313329731297</v>
      </c>
      <c r="AA93" s="59">
        <f t="shared" si="34"/>
        <v>-10.243538802617252</v>
      </c>
      <c r="AB93" s="59">
        <f t="shared" si="34"/>
        <v>31.383934031404237</v>
      </c>
      <c r="AC93" s="59">
        <f t="shared" si="34"/>
        <v>21.446084884694017</v>
      </c>
      <c r="AD93" s="59">
        <f t="shared" si="34"/>
        <v>1.8828700441654291</v>
      </c>
      <c r="AE93" s="59">
        <f t="shared" si="13"/>
        <v>18.669164875570914</v>
      </c>
    </row>
    <row r="94" spans="1:31">
      <c r="A94" s="58">
        <v>870840</v>
      </c>
      <c r="B94" s="59" t="s">
        <v>97</v>
      </c>
      <c r="C94" s="59">
        <f t="shared" si="11"/>
        <v>14.366244141093688</v>
      </c>
      <c r="D94" s="59">
        <f t="shared" ref="D94:AD94" si="35">IFERROR(((D32/C32)*100-100),"--")</f>
        <v>-31.266398803508238</v>
      </c>
      <c r="E94" s="59">
        <f t="shared" si="35"/>
        <v>-36.318438643342979</v>
      </c>
      <c r="F94" s="59">
        <f t="shared" si="35"/>
        <v>333.77413645996603</v>
      </c>
      <c r="G94" s="59">
        <f t="shared" si="35"/>
        <v>77.924773028520292</v>
      </c>
      <c r="H94" s="59">
        <f t="shared" si="35"/>
        <v>-19.724523099275842</v>
      </c>
      <c r="I94" s="59">
        <f t="shared" si="35"/>
        <v>42.831882410283896</v>
      </c>
      <c r="J94" s="59">
        <f t="shared" si="35"/>
        <v>-18.626620533741303</v>
      </c>
      <c r="K94" s="59">
        <f t="shared" si="35"/>
        <v>34.756389737500371</v>
      </c>
      <c r="L94" s="59">
        <f t="shared" si="35"/>
        <v>27.248466697129729</v>
      </c>
      <c r="M94" s="59">
        <f t="shared" si="35"/>
        <v>78.67711734741772</v>
      </c>
      <c r="N94" s="59">
        <f t="shared" si="35"/>
        <v>222.21443136846386</v>
      </c>
      <c r="O94" s="59">
        <f t="shared" si="35"/>
        <v>89.42885496514242</v>
      </c>
      <c r="P94" s="59">
        <f t="shared" si="35"/>
        <v>-20.998959232777551</v>
      </c>
      <c r="Q94" s="59">
        <f t="shared" si="35"/>
        <v>93.551491104916323</v>
      </c>
      <c r="R94" s="59">
        <f t="shared" si="35"/>
        <v>33.33232515077313</v>
      </c>
      <c r="S94" s="59">
        <f t="shared" si="35"/>
        <v>27.181934270055635</v>
      </c>
      <c r="T94" s="59">
        <f t="shared" si="35"/>
        <v>43.20170056814365</v>
      </c>
      <c r="U94" s="59">
        <f t="shared" si="35"/>
        <v>4.5235960441491869</v>
      </c>
      <c r="V94" s="59">
        <f t="shared" si="35"/>
        <v>-14.53265452117563</v>
      </c>
      <c r="W94" s="59">
        <f t="shared" si="35"/>
        <v>-8.8289480665471274</v>
      </c>
      <c r="X94" s="59">
        <f t="shared" si="35"/>
        <v>9.8781395276924258</v>
      </c>
      <c r="Y94" s="59">
        <f t="shared" si="35"/>
        <v>14.761336989702414</v>
      </c>
      <c r="Z94" s="59">
        <f t="shared" si="35"/>
        <v>-15.491083090274714</v>
      </c>
      <c r="AA94" s="59">
        <f t="shared" si="35"/>
        <v>0.54008904481874254</v>
      </c>
      <c r="AB94" s="59">
        <f t="shared" si="35"/>
        <v>44.233597449332706</v>
      </c>
      <c r="AC94" s="59">
        <f t="shared" si="35"/>
        <v>9.2146711997039006</v>
      </c>
      <c r="AD94" s="59">
        <f t="shared" si="35"/>
        <v>22.609707115194681</v>
      </c>
      <c r="AE94" s="59">
        <f t="shared" si="13"/>
        <v>23.175092440172193</v>
      </c>
    </row>
    <row r="95" spans="1:31">
      <c r="A95" s="58">
        <v>940340</v>
      </c>
      <c r="B95" s="59" t="s">
        <v>97</v>
      </c>
      <c r="C95" s="59">
        <f t="shared" si="11"/>
        <v>59.017990731490471</v>
      </c>
      <c r="D95" s="59">
        <f t="shared" ref="D95:AD95" si="36">IFERROR(((D33/C33)*100-100),"--")</f>
        <v>55.930325142078885</v>
      </c>
      <c r="E95" s="59">
        <f t="shared" si="36"/>
        <v>18.210387863117703</v>
      </c>
      <c r="F95" s="59">
        <f t="shared" si="36"/>
        <v>25.856540840974446</v>
      </c>
      <c r="G95" s="59">
        <f t="shared" si="36"/>
        <v>9.8207343053932021</v>
      </c>
      <c r="H95" s="59">
        <f t="shared" si="36"/>
        <v>5.0807482691575387</v>
      </c>
      <c r="I95" s="59">
        <f t="shared" si="36"/>
        <v>28.197888461323629</v>
      </c>
      <c r="J95" s="59">
        <f t="shared" si="36"/>
        <v>21.721702007214333</v>
      </c>
      <c r="K95" s="59">
        <f t="shared" si="36"/>
        <v>18.385082059846496</v>
      </c>
      <c r="L95" s="59">
        <f t="shared" si="36"/>
        <v>16.687072623656491</v>
      </c>
      <c r="M95" s="59">
        <f t="shared" si="36"/>
        <v>29.174691334947312</v>
      </c>
      <c r="N95" s="59">
        <f t="shared" si="36"/>
        <v>26.02880957053155</v>
      </c>
      <c r="O95" s="59">
        <f t="shared" si="36"/>
        <v>1.0309574546439819</v>
      </c>
      <c r="P95" s="59">
        <f t="shared" si="36"/>
        <v>-1.362426820760362</v>
      </c>
      <c r="Q95" s="59">
        <f t="shared" si="36"/>
        <v>21.608503420195419</v>
      </c>
      <c r="R95" s="59">
        <f t="shared" si="36"/>
        <v>8.4132529032721521</v>
      </c>
      <c r="S95" s="59">
        <f t="shared" si="36"/>
        <v>9.8131108791228598</v>
      </c>
      <c r="T95" s="59">
        <f t="shared" si="36"/>
        <v>16.854350727421647</v>
      </c>
      <c r="U95" s="59">
        <f t="shared" si="36"/>
        <v>16.204079319290571</v>
      </c>
      <c r="V95" s="59">
        <f t="shared" si="36"/>
        <v>35.537390807878865</v>
      </c>
      <c r="W95" s="59">
        <f t="shared" si="36"/>
        <v>-9.4194716534897083</v>
      </c>
      <c r="X95" s="59">
        <f t="shared" si="36"/>
        <v>7.6998190989322239</v>
      </c>
      <c r="Y95" s="59">
        <f t="shared" si="36"/>
        <v>19.306270941236093</v>
      </c>
      <c r="Z95" s="59">
        <f t="shared" si="36"/>
        <v>-27.980063651691495</v>
      </c>
      <c r="AA95" s="59">
        <f t="shared" si="36"/>
        <v>-37.143254356919918</v>
      </c>
      <c r="AB95" s="59">
        <f t="shared" si="36"/>
        <v>-1.5611298455229417</v>
      </c>
      <c r="AC95" s="59">
        <f t="shared" si="36"/>
        <v>4.3237024036701257</v>
      </c>
      <c r="AD95" s="59">
        <f t="shared" si="36"/>
        <v>-17.254123365372976</v>
      </c>
      <c r="AE95" s="59">
        <f t="shared" si="13"/>
        <v>10.429500240400699</v>
      </c>
    </row>
    <row r="96" spans="1:31">
      <c r="A96" s="58" t="s">
        <v>105</v>
      </c>
      <c r="B96" s="59" t="s">
        <v>97</v>
      </c>
      <c r="C96" s="59">
        <f t="shared" si="11"/>
        <v>22.337954672449484</v>
      </c>
      <c r="D96" s="59">
        <f t="shared" ref="D96:AD96" si="37">IFERROR(((D34/C34)*100-100),"--")</f>
        <v>15.568404108558084</v>
      </c>
      <c r="E96" s="59">
        <f t="shared" si="37"/>
        <v>10.079560750629597</v>
      </c>
      <c r="F96" s="59">
        <f t="shared" si="37"/>
        <v>33.775019876826775</v>
      </c>
      <c r="G96" s="59">
        <f t="shared" si="37"/>
        <v>36.407938390736973</v>
      </c>
      <c r="H96" s="59">
        <f t="shared" si="37"/>
        <v>10.887740343264468</v>
      </c>
      <c r="I96" s="59">
        <f t="shared" si="37"/>
        <v>32.076058469221067</v>
      </c>
      <c r="J96" s="59">
        <f t="shared" si="37"/>
        <v>24.221724984253697</v>
      </c>
      <c r="K96" s="59">
        <f t="shared" si="37"/>
        <v>71.952998830672243</v>
      </c>
      <c r="L96" s="59">
        <f t="shared" si="37"/>
        <v>90.499420940161485</v>
      </c>
      <c r="M96" s="59">
        <f t="shared" si="37"/>
        <v>0.59315728075550567</v>
      </c>
      <c r="N96" s="59">
        <f t="shared" si="37"/>
        <v>212.57719926653863</v>
      </c>
      <c r="O96" s="59">
        <f t="shared" si="37"/>
        <v>15.774048643389918</v>
      </c>
      <c r="P96" s="59">
        <f t="shared" si="37"/>
        <v>-6.8234328627934389</v>
      </c>
      <c r="Q96" s="59">
        <f t="shared" si="37"/>
        <v>26.180875570338387</v>
      </c>
      <c r="R96" s="59">
        <f t="shared" si="37"/>
        <v>28.938945930900985</v>
      </c>
      <c r="S96" s="59">
        <f t="shared" si="37"/>
        <v>27.253714012040618</v>
      </c>
      <c r="T96" s="59">
        <f t="shared" si="37"/>
        <v>13.268038437137264</v>
      </c>
      <c r="U96" s="59">
        <f t="shared" si="37"/>
        <v>14.993166268069189</v>
      </c>
      <c r="V96" s="59">
        <f t="shared" si="37"/>
        <v>4.3528100326785051</v>
      </c>
      <c r="W96" s="59">
        <f t="shared" si="37"/>
        <v>-4.3607158063521467</v>
      </c>
      <c r="X96" s="59">
        <f t="shared" si="37"/>
        <v>9.3913151255296157</v>
      </c>
      <c r="Y96" s="59">
        <f t="shared" si="37"/>
        <v>10.665166229344905</v>
      </c>
      <c r="Z96" s="59">
        <f t="shared" si="37"/>
        <v>-5.9941553532323013</v>
      </c>
      <c r="AA96" s="59">
        <f t="shared" si="37"/>
        <v>0.73165355933039677</v>
      </c>
      <c r="AB96" s="59">
        <f t="shared" si="37"/>
        <v>28.951897627686151</v>
      </c>
      <c r="AC96" s="59">
        <f t="shared" si="37"/>
        <v>-46.742344238742781</v>
      </c>
      <c r="AD96" s="59">
        <f t="shared" si="37"/>
        <v>12.27644140235482</v>
      </c>
      <c r="AE96" s="59">
        <f t="shared" si="13"/>
        <v>18.476694864578306</v>
      </c>
    </row>
    <row r="97" spans="1:31">
      <c r="A97" s="58" t="s">
        <v>106</v>
      </c>
      <c r="B97" s="59" t="s">
        <v>97</v>
      </c>
      <c r="C97" s="59">
        <f t="shared" si="11"/>
        <v>12.252739371590394</v>
      </c>
      <c r="D97" s="59">
        <f t="shared" ref="D97:AD97" si="38">IFERROR(((D35/C35)*100-100),"--")</f>
        <v>17.210633392265294</v>
      </c>
      <c r="E97" s="59">
        <f t="shared" si="38"/>
        <v>11.487211583907666</v>
      </c>
      <c r="F97" s="59">
        <f t="shared" si="38"/>
        <v>15.205792700087969</v>
      </c>
      <c r="G97" s="59">
        <f t="shared" si="38"/>
        <v>103.9086518785036</v>
      </c>
      <c r="H97" s="59">
        <f t="shared" si="38"/>
        <v>32.400594194237271</v>
      </c>
      <c r="I97" s="59">
        <f t="shared" si="38"/>
        <v>30.266786117779731</v>
      </c>
      <c r="J97" s="59">
        <f t="shared" si="38"/>
        <v>16.646233594072427</v>
      </c>
      <c r="K97" s="59">
        <f t="shared" si="38"/>
        <v>105.60960603700522</v>
      </c>
      <c r="L97" s="59">
        <f t="shared" si="38"/>
        <v>51.743219058397301</v>
      </c>
      <c r="M97" s="59">
        <f t="shared" si="38"/>
        <v>34.809277364290836</v>
      </c>
      <c r="N97" s="59">
        <f t="shared" si="38"/>
        <v>-68.815926353244478</v>
      </c>
      <c r="O97" s="59">
        <f t="shared" si="38"/>
        <v>19.798052090025962</v>
      </c>
      <c r="P97" s="59">
        <f t="shared" si="38"/>
        <v>-24.288341527272166</v>
      </c>
      <c r="Q97" s="59">
        <f t="shared" si="38"/>
        <v>37.958267393517872</v>
      </c>
      <c r="R97" s="59">
        <f t="shared" si="38"/>
        <v>34.228709403302958</v>
      </c>
      <c r="S97" s="59">
        <f t="shared" si="38"/>
        <v>-22.766637479395882</v>
      </c>
      <c r="T97" s="59">
        <f t="shared" si="38"/>
        <v>21.96273820968193</v>
      </c>
      <c r="U97" s="59">
        <f t="shared" si="38"/>
        <v>5.9470652121249969</v>
      </c>
      <c r="V97" s="59">
        <f t="shared" si="38"/>
        <v>19.570231993508628</v>
      </c>
      <c r="W97" s="59">
        <f t="shared" si="38"/>
        <v>-3.3242204100939858</v>
      </c>
      <c r="X97" s="59">
        <f t="shared" si="38"/>
        <v>-22.40180713630285</v>
      </c>
      <c r="Y97" s="59">
        <f t="shared" si="38"/>
        <v>47.465813823631379</v>
      </c>
      <c r="Z97" s="59">
        <f t="shared" si="38"/>
        <v>-9.0587558404425437</v>
      </c>
      <c r="AA97" s="59">
        <f t="shared" si="38"/>
        <v>2.0067787671207924</v>
      </c>
      <c r="AB97" s="59">
        <f t="shared" si="38"/>
        <v>-15.014939900825766</v>
      </c>
      <c r="AC97" s="59">
        <f t="shared" si="38"/>
        <v>106.0093791476267</v>
      </c>
      <c r="AD97" s="59">
        <f t="shared" si="38"/>
        <v>3.9967648711482155</v>
      </c>
      <c r="AE97" s="59">
        <f t="shared" si="13"/>
        <v>12.936078550475003</v>
      </c>
    </row>
    <row r="98" spans="1:31">
      <c r="A98" s="57" t="s">
        <v>94</v>
      </c>
      <c r="B98" s="59" t="s">
        <v>97</v>
      </c>
      <c r="C98" s="59">
        <f t="shared" si="11"/>
        <v>16.658744448757417</v>
      </c>
      <c r="D98" s="59">
        <f t="shared" ref="D98:AD98" si="39">IFERROR(((D36/C36)*100-100),"--")</f>
        <v>16.458252896404062</v>
      </c>
      <c r="E98" s="59">
        <f t="shared" si="39"/>
        <v>10.847229930676079</v>
      </c>
      <c r="F98" s="59">
        <f t="shared" si="39"/>
        <v>23.589734503106726</v>
      </c>
      <c r="G98" s="59">
        <f t="shared" si="39"/>
        <v>70.920695329831176</v>
      </c>
      <c r="H98" s="59">
        <f t="shared" si="39"/>
        <v>24.010051113340495</v>
      </c>
      <c r="I98" s="59">
        <f t="shared" si="39"/>
        <v>30.897776352895136</v>
      </c>
      <c r="J98" s="59">
        <f t="shared" si="39"/>
        <v>19.311995341140076</v>
      </c>
      <c r="K98" s="59">
        <f t="shared" si="39"/>
        <v>93.278719433826467</v>
      </c>
      <c r="L98" s="59">
        <f t="shared" si="39"/>
        <v>64.375765218220891</v>
      </c>
      <c r="M98" s="59">
        <f t="shared" si="39"/>
        <v>21.884105752641773</v>
      </c>
      <c r="N98" s="59">
        <f t="shared" si="39"/>
        <v>18.912513138822248</v>
      </c>
      <c r="O98" s="59">
        <f t="shared" si="39"/>
        <v>16.50032279304321</v>
      </c>
      <c r="P98" s="59">
        <f t="shared" si="39"/>
        <v>-10.064822125119719</v>
      </c>
      <c r="Q98" s="59">
        <f t="shared" si="39"/>
        <v>28.020999850571116</v>
      </c>
      <c r="R98" s="59">
        <f t="shared" si="39"/>
        <v>29.82958307203242</v>
      </c>
      <c r="S98" s="59">
        <f t="shared" si="39"/>
        <v>18.546423392999301</v>
      </c>
      <c r="T98" s="59">
        <f t="shared" si="39"/>
        <v>14.254107603078523</v>
      </c>
      <c r="U98" s="59">
        <f t="shared" si="39"/>
        <v>13.898026456709587</v>
      </c>
      <c r="V98" s="59">
        <f t="shared" si="39"/>
        <v>6.0664593303472998</v>
      </c>
      <c r="W98" s="59">
        <f t="shared" si="39"/>
        <v>-4.2291347884526971</v>
      </c>
      <c r="X98" s="59">
        <f t="shared" si="39"/>
        <v>5.3171060074270997</v>
      </c>
      <c r="Y98" s="59">
        <f t="shared" si="39"/>
        <v>14.139874020832053</v>
      </c>
      <c r="Z98" s="59">
        <f t="shared" si="39"/>
        <v>-6.3679995610450391</v>
      </c>
      <c r="AA98" s="59">
        <f t="shared" si="39"/>
        <v>0.88273329302080583</v>
      </c>
      <c r="AB98" s="59">
        <f t="shared" si="39"/>
        <v>23.684564317796401</v>
      </c>
      <c r="AC98" s="59">
        <f t="shared" si="39"/>
        <v>-34.168190288214007</v>
      </c>
      <c r="AD98" s="59">
        <f t="shared" si="39"/>
        <v>10.143606573912848</v>
      </c>
      <c r="AE98" s="59">
        <f t="shared" si="13"/>
        <v>16.253238962480282</v>
      </c>
    </row>
    <row r="99" spans="1:31" ht="13.8" thickBot="1">
      <c r="A99" s="73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4"/>
    </row>
    <row r="100" spans="1:31" ht="13.8" thickTop="1">
      <c r="A100" s="42" t="s">
        <v>288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6"/>
    </row>
    <row r="101" spans="1:31">
      <c r="A101" s="60" t="s">
        <v>160</v>
      </c>
    </row>
  </sheetData>
  <sortState xmlns:xlrd2="http://schemas.microsoft.com/office/spreadsheetml/2017/richdata2" ref="A9:Z33">
    <sortCondition descending="1" ref="Z9:Z33"/>
  </sortState>
  <mergeCells count="5">
    <mergeCell ref="B2:AE2"/>
    <mergeCell ref="B4:AE4"/>
    <mergeCell ref="B7:AE7"/>
    <mergeCell ref="B38:AE38"/>
    <mergeCell ref="B69:AE69"/>
  </mergeCells>
  <hyperlinks>
    <hyperlink ref="A1" location="ÍNDICE!A1" display="ÍNDICE!A1" xr:uid="{00000000-0004-0000-0E00-000000000000}"/>
  </hyperlinks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I101"/>
  <sheetViews>
    <sheetView showGridLines="0" zoomScaleNormal="100" workbookViewId="0">
      <selection activeCell="AF82" sqref="AF82"/>
    </sheetView>
  </sheetViews>
  <sheetFormatPr baseColWidth="10" defaultColWidth="11.44140625" defaultRowHeight="13.2"/>
  <cols>
    <col min="1" max="1" width="13.6640625" style="13" customWidth="1"/>
    <col min="2" max="15" width="11.44140625" style="13"/>
    <col min="16" max="30" width="11" style="14" customWidth="1"/>
    <col min="31" max="31" width="12.109375" style="13" bestFit="1" customWidth="1"/>
    <col min="32" max="16384" width="11.44140625" style="13"/>
  </cols>
  <sheetData>
    <row r="1" spans="1:3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5" ht="12.75" customHeight="1">
      <c r="A2" s="27"/>
      <c r="B2" s="108" t="s">
        <v>118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5">
      <c r="A4" s="27"/>
      <c r="B4" s="108" t="s">
        <v>298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5" ht="13.8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27"/>
      <c r="AG5" s="27"/>
      <c r="AH5" s="27"/>
      <c r="AI5" s="27"/>
    </row>
    <row r="6" spans="1:35" ht="13.8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35" ht="13.8" thickBot="1">
      <c r="A7" s="57"/>
      <c r="B7" s="111" t="s">
        <v>92</v>
      </c>
      <c r="C7" s="111"/>
      <c r="D7" s="111"/>
      <c r="E7" s="111"/>
      <c r="F7" s="111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35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5" ht="14.25" customHeight="1">
      <c r="A9" s="58">
        <v>870840</v>
      </c>
      <c r="B9" s="34">
        <v>10.922307999999999</v>
      </c>
      <c r="C9" s="34">
        <v>18.132825</v>
      </c>
      <c r="D9" s="34">
        <v>29.118356000000002</v>
      </c>
      <c r="E9" s="34">
        <v>18.091822000000001</v>
      </c>
      <c r="F9" s="34">
        <v>48.880172000000002</v>
      </c>
      <c r="G9" s="34">
        <v>79.608179000000007</v>
      </c>
      <c r="H9" s="34">
        <v>216.06299999999999</v>
      </c>
      <c r="I9" s="34">
        <v>311.70449300000001</v>
      </c>
      <c r="J9" s="34">
        <v>813.79715299999998</v>
      </c>
      <c r="K9" s="34">
        <v>1135.386661</v>
      </c>
      <c r="L9" s="34">
        <v>1171.325118</v>
      </c>
      <c r="M9" s="34">
        <v>2017.420042</v>
      </c>
      <c r="N9" s="34">
        <v>3274.2702009999998</v>
      </c>
      <c r="O9" s="34">
        <v>3978.8655429999999</v>
      </c>
      <c r="P9" s="34">
        <v>3490.0154134999998</v>
      </c>
      <c r="Q9" s="34">
        <f>7450280178/1000000</f>
        <v>7450.280178</v>
      </c>
      <c r="R9" s="34">
        <v>8864.5221199999996</v>
      </c>
      <c r="S9" s="34">
        <v>9137.0164910000003</v>
      </c>
      <c r="T9" s="34">
        <v>10395.454566</v>
      </c>
      <c r="U9" s="34">
        <v>11985.321760999999</v>
      </c>
      <c r="V9" s="34">
        <v>9800.7335309999999</v>
      </c>
      <c r="W9" s="34">
        <v>11404.302320999999</v>
      </c>
      <c r="X9" s="34">
        <v>12528.962288000001</v>
      </c>
      <c r="Y9" s="34">
        <v>13245.693849000005</v>
      </c>
      <c r="Z9" s="34">
        <v>10505.914026000004</v>
      </c>
      <c r="AA9" s="34">
        <v>10439.470063999996</v>
      </c>
      <c r="AB9" s="34">
        <v>11753.228270999996</v>
      </c>
      <c r="AC9" s="34">
        <v>9697.8901619999997</v>
      </c>
      <c r="AD9" s="34">
        <v>7885.518764999998</v>
      </c>
      <c r="AE9" s="34">
        <f>SUM(B9:AD9)</f>
        <v>161707.90967949998</v>
      </c>
    </row>
    <row r="10" spans="1:35" ht="14.25" customHeight="1">
      <c r="A10" s="58">
        <v>870829</v>
      </c>
      <c r="B10" s="34">
        <v>157.38845499999999</v>
      </c>
      <c r="C10" s="34">
        <v>230.54481599999997</v>
      </c>
      <c r="D10" s="34">
        <v>78.310503999999995</v>
      </c>
      <c r="E10" s="34">
        <v>80.300567999999984</v>
      </c>
      <c r="F10" s="34">
        <v>164.26030900000001</v>
      </c>
      <c r="G10" s="34">
        <v>250.00545500000001</v>
      </c>
      <c r="H10" s="34">
        <v>397.45864</v>
      </c>
      <c r="I10" s="34">
        <v>794.66494699999998</v>
      </c>
      <c r="J10" s="34">
        <v>1721.4503340000001</v>
      </c>
      <c r="K10" s="34">
        <v>2322.3799789999998</v>
      </c>
      <c r="L10" s="34">
        <v>2265.8635939999999</v>
      </c>
      <c r="M10" s="34">
        <v>2459.9595479999998</v>
      </c>
      <c r="N10" s="34">
        <v>1945.1075719999999</v>
      </c>
      <c r="O10" s="34">
        <v>2202.8096289999999</v>
      </c>
      <c r="P10" s="34">
        <v>2552.7313724000001</v>
      </c>
      <c r="Q10" s="34">
        <f>3294093504/1000000</f>
        <v>3294.0935039999999</v>
      </c>
      <c r="R10" s="34">
        <v>3882.3122039999998</v>
      </c>
      <c r="S10" s="34">
        <v>4227.9737620000005</v>
      </c>
      <c r="T10" s="34">
        <v>4627.4507100000001</v>
      </c>
      <c r="U10" s="34">
        <v>5238.4847159999999</v>
      </c>
      <c r="V10" s="34">
        <v>4650.5825050000003</v>
      </c>
      <c r="W10" s="34">
        <v>4611.4744309999996</v>
      </c>
      <c r="X10" s="34">
        <v>4488.619839</v>
      </c>
      <c r="Y10" s="34">
        <v>4917.6558079999986</v>
      </c>
      <c r="Z10" s="34">
        <v>4667.4323229999991</v>
      </c>
      <c r="AA10" s="34">
        <v>5202.4774740000012</v>
      </c>
      <c r="AB10" s="34">
        <v>6236.4620209999994</v>
      </c>
      <c r="AC10" s="34">
        <v>5092.230620000003</v>
      </c>
      <c r="AD10" s="34">
        <v>4292.9098049999984</v>
      </c>
      <c r="AE10" s="34">
        <f t="shared" ref="AE10:AE36" si="0">SUM(B10:AD10)</f>
        <v>83053.395444399997</v>
      </c>
    </row>
    <row r="11" spans="1:35" ht="14.25" customHeight="1">
      <c r="A11" s="58">
        <v>850760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3968.1281610000001</v>
      </c>
      <c r="T11" s="34">
        <v>3309.4250950000001</v>
      </c>
      <c r="U11" s="34">
        <v>3420.0776839999999</v>
      </c>
      <c r="V11" s="34">
        <v>3298.4446929999999</v>
      </c>
      <c r="W11" s="34">
        <v>3056.029164</v>
      </c>
      <c r="X11" s="34">
        <v>3265.100453</v>
      </c>
      <c r="Y11" s="34">
        <v>3886.3243550000002</v>
      </c>
      <c r="Z11" s="34">
        <v>3726.2362190000013</v>
      </c>
      <c r="AA11" s="34">
        <v>3536.5006829999998</v>
      </c>
      <c r="AB11" s="34">
        <v>3845.1867769999999</v>
      </c>
      <c r="AC11" s="34">
        <v>2984.2637049999994</v>
      </c>
      <c r="AD11" s="34">
        <v>2356.3571580000007</v>
      </c>
      <c r="AE11" s="34">
        <f t="shared" si="0"/>
        <v>40652.074146999999</v>
      </c>
    </row>
    <row r="12" spans="1:35" ht="14.25" customHeight="1">
      <c r="A12" s="58">
        <v>840991</v>
      </c>
      <c r="B12" s="34">
        <v>177.89920100000001</v>
      </c>
      <c r="C12" s="34">
        <v>177.04521199999999</v>
      </c>
      <c r="D12" s="34">
        <v>118.980924</v>
      </c>
      <c r="E12" s="34">
        <v>144.09185500000001</v>
      </c>
      <c r="F12" s="34">
        <v>387.33167199999997</v>
      </c>
      <c r="G12" s="34">
        <v>348.204229</v>
      </c>
      <c r="H12" s="34">
        <v>382.601629</v>
      </c>
      <c r="I12" s="34">
        <v>599.72268999999994</v>
      </c>
      <c r="J12" s="34">
        <v>1010.611838</v>
      </c>
      <c r="K12" s="34">
        <v>1336.4342770000001</v>
      </c>
      <c r="L12" s="34">
        <v>1152.349035</v>
      </c>
      <c r="M12" s="34">
        <v>1617.0011039999999</v>
      </c>
      <c r="N12" s="34">
        <v>1649.0972549999999</v>
      </c>
      <c r="O12" s="34">
        <v>1581.1948239999999</v>
      </c>
      <c r="P12" s="34">
        <v>1133.4241730000001</v>
      </c>
      <c r="Q12" s="34">
        <f>2460508224/1000000</f>
        <v>2460.5082240000002</v>
      </c>
      <c r="R12" s="34">
        <v>3015.6183059999998</v>
      </c>
      <c r="S12" s="34">
        <v>2754.2873690000001</v>
      </c>
      <c r="T12" s="34">
        <v>2855.1135439999998</v>
      </c>
      <c r="U12" s="34">
        <v>3076.4696359999998</v>
      </c>
      <c r="V12" s="34">
        <v>2637.5157770000001</v>
      </c>
      <c r="W12" s="34">
        <v>2550.669508</v>
      </c>
      <c r="X12" s="34">
        <v>2714.594008</v>
      </c>
      <c r="Y12" s="34">
        <v>2957.01971</v>
      </c>
      <c r="Z12" s="34">
        <v>2549.0116270000008</v>
      </c>
      <c r="AA12" s="34">
        <v>2389.926786</v>
      </c>
      <c r="AB12" s="34">
        <v>2579.94202</v>
      </c>
      <c r="AC12" s="34">
        <v>2016.817264</v>
      </c>
      <c r="AD12" s="34">
        <v>1639.6422329999998</v>
      </c>
      <c r="AE12" s="34">
        <f t="shared" si="0"/>
        <v>48013.125930000002</v>
      </c>
    </row>
    <row r="13" spans="1:35" ht="14.25" customHeight="1">
      <c r="A13" s="58">
        <v>870899</v>
      </c>
      <c r="B13" s="34">
        <v>500.26927899999998</v>
      </c>
      <c r="C13" s="34">
        <v>671.86055099999987</v>
      </c>
      <c r="D13" s="34">
        <v>721.48107600000014</v>
      </c>
      <c r="E13" s="34">
        <v>721.385807</v>
      </c>
      <c r="F13" s="34">
        <v>835.4034250000002</v>
      </c>
      <c r="G13" s="34">
        <v>1503.0594819999999</v>
      </c>
      <c r="H13" s="34">
        <v>1517.7995840000001</v>
      </c>
      <c r="I13" s="34">
        <v>1221.1415850000001</v>
      </c>
      <c r="J13" s="34">
        <v>1858.1294210000001</v>
      </c>
      <c r="K13" s="34">
        <v>1920.331318</v>
      </c>
      <c r="L13" s="34">
        <v>1666.584709</v>
      </c>
      <c r="M13" s="34">
        <v>2662.8248749999998</v>
      </c>
      <c r="N13" s="34">
        <v>2582.386066</v>
      </c>
      <c r="O13" s="34">
        <v>1832.6633449999999</v>
      </c>
      <c r="P13" s="34">
        <v>6309.5809823999998</v>
      </c>
      <c r="Q13" s="34">
        <f>2189863899/1000000</f>
        <v>2189.8638989999999</v>
      </c>
      <c r="R13" s="34">
        <v>2438.0766130000002</v>
      </c>
      <c r="S13" s="34">
        <v>2886.3704619999999</v>
      </c>
      <c r="T13" s="34">
        <v>2311.5504689999998</v>
      </c>
      <c r="U13" s="34">
        <v>2303.4500790000002</v>
      </c>
      <c r="V13" s="34">
        <v>1960.2068730000001</v>
      </c>
      <c r="W13" s="34">
        <v>2162.557742</v>
      </c>
      <c r="X13" s="34">
        <v>2618.8030330000001</v>
      </c>
      <c r="Y13" s="34">
        <v>2988.6058859999998</v>
      </c>
      <c r="Z13" s="34">
        <v>2827.2688940000003</v>
      </c>
      <c r="AA13" s="34">
        <v>2905.0818969999955</v>
      </c>
      <c r="AB13" s="34">
        <v>3784.0113920000008</v>
      </c>
      <c r="AC13" s="34">
        <v>2992.3636460000016</v>
      </c>
      <c r="AD13" s="34">
        <v>2447.1969839999997</v>
      </c>
      <c r="AE13" s="34">
        <f t="shared" si="0"/>
        <v>63340.3093744</v>
      </c>
    </row>
    <row r="14" spans="1:35" ht="14.25" customHeight="1">
      <c r="A14" s="58">
        <v>840734</v>
      </c>
      <c r="B14" s="34">
        <v>23.425001999999999</v>
      </c>
      <c r="C14" s="34">
        <v>13.963184</v>
      </c>
      <c r="D14" s="34">
        <v>30.272956999999998</v>
      </c>
      <c r="E14" s="34">
        <v>74.283642</v>
      </c>
      <c r="F14" s="34">
        <v>116.30891000000001</v>
      </c>
      <c r="G14" s="34">
        <v>134.510976</v>
      </c>
      <c r="H14" s="34">
        <v>208.63600299999999</v>
      </c>
      <c r="I14" s="34">
        <v>233.04506900000001</v>
      </c>
      <c r="J14" s="34">
        <v>533.131215</v>
      </c>
      <c r="K14" s="34">
        <v>783.02244499999995</v>
      </c>
      <c r="L14" s="34">
        <v>830.16875300000004</v>
      </c>
      <c r="M14" s="34">
        <v>977.24868900000001</v>
      </c>
      <c r="N14" s="34">
        <v>1183.223428</v>
      </c>
      <c r="O14" s="34">
        <v>1315.7727070000001</v>
      </c>
      <c r="P14" s="34">
        <v>1481.7756629999999</v>
      </c>
      <c r="Q14" s="34">
        <f>2391911186/1000000</f>
        <v>2391.9111859999998</v>
      </c>
      <c r="R14" s="34">
        <v>2863.9242060000001</v>
      </c>
      <c r="S14" s="34">
        <v>2070.7380269999999</v>
      </c>
      <c r="T14" s="34">
        <v>2210.8770669999999</v>
      </c>
      <c r="U14" s="34">
        <v>2085.3710729999998</v>
      </c>
      <c r="V14" s="34">
        <v>1750.9095339999999</v>
      </c>
      <c r="W14" s="34">
        <v>1897.2972930000001</v>
      </c>
      <c r="X14" s="34">
        <v>1834.0313490000001</v>
      </c>
      <c r="Y14" s="34">
        <v>2328.3557679999999</v>
      </c>
      <c r="Z14" s="34">
        <v>2157.9505599999993</v>
      </c>
      <c r="AA14" s="34">
        <v>1637.5559790000002</v>
      </c>
      <c r="AB14" s="34">
        <v>1141.8809489999999</v>
      </c>
      <c r="AC14" s="34">
        <v>692.65659499999981</v>
      </c>
      <c r="AD14" s="34">
        <v>493.93719699999997</v>
      </c>
      <c r="AE14" s="34">
        <f t="shared" si="0"/>
        <v>33496.185425999989</v>
      </c>
    </row>
    <row r="15" spans="1:35" ht="14.25" customHeight="1">
      <c r="A15" s="58">
        <v>870894</v>
      </c>
      <c r="B15" s="34">
        <v>12.520142</v>
      </c>
      <c r="C15" s="34">
        <v>30.141014999999999</v>
      </c>
      <c r="D15" s="34">
        <v>7.9405960000000002</v>
      </c>
      <c r="E15" s="34">
        <v>12.344616</v>
      </c>
      <c r="F15" s="34">
        <v>36.333071999999994</v>
      </c>
      <c r="G15" s="34">
        <v>58.595753000000002</v>
      </c>
      <c r="H15" s="34">
        <v>61.910646999999997</v>
      </c>
      <c r="I15" s="34">
        <v>145.28200799999999</v>
      </c>
      <c r="J15" s="34">
        <v>286.68416300000001</v>
      </c>
      <c r="K15" s="34">
        <v>313.99937699999998</v>
      </c>
      <c r="L15" s="34">
        <v>302.81929400000001</v>
      </c>
      <c r="M15" s="34">
        <v>343.51858800000002</v>
      </c>
      <c r="N15" s="34">
        <v>630.58983899999998</v>
      </c>
      <c r="O15" s="34">
        <v>716.321729</v>
      </c>
      <c r="P15" s="34">
        <v>310.39337160000002</v>
      </c>
      <c r="Q15" s="34">
        <f>1238549227/1000000</f>
        <v>1238.549227</v>
      </c>
      <c r="R15" s="34">
        <v>1597.8497990000001</v>
      </c>
      <c r="S15" s="34">
        <v>1629.7826839999998</v>
      </c>
      <c r="T15" s="34">
        <v>1790.5553930000001</v>
      </c>
      <c r="U15" s="34">
        <v>2017.123816</v>
      </c>
      <c r="V15" s="34">
        <v>1875.9902460000001</v>
      </c>
      <c r="W15" s="34">
        <v>1866.3848860000001</v>
      </c>
      <c r="X15" s="34">
        <v>1761.8494459999999</v>
      </c>
      <c r="Y15" s="34">
        <v>1861.3920759999999</v>
      </c>
      <c r="Z15" s="34">
        <v>1464.8897060000004</v>
      </c>
      <c r="AA15" s="34">
        <v>1409.4499410000005</v>
      </c>
      <c r="AB15" s="34">
        <v>1726.6746469999998</v>
      </c>
      <c r="AC15" s="34">
        <v>1528.6719509999996</v>
      </c>
      <c r="AD15" s="34">
        <v>1331.2729979999999</v>
      </c>
      <c r="AE15" s="34">
        <f t="shared" si="0"/>
        <v>26369.831026600001</v>
      </c>
    </row>
    <row r="16" spans="1:35" ht="14.25" customHeight="1">
      <c r="A16" s="58">
        <v>848210</v>
      </c>
      <c r="B16" s="34">
        <v>71.269436999999996</v>
      </c>
      <c r="C16" s="34">
        <v>70.599321000000003</v>
      </c>
      <c r="D16" s="34">
        <v>88.549363</v>
      </c>
      <c r="E16" s="34">
        <v>85.482966000000005</v>
      </c>
      <c r="F16" s="34">
        <v>143.644656</v>
      </c>
      <c r="G16" s="34">
        <v>201.496543</v>
      </c>
      <c r="H16" s="34">
        <v>240.07635999999999</v>
      </c>
      <c r="I16" s="34">
        <v>352.89435900000001</v>
      </c>
      <c r="J16" s="34">
        <v>429.66569099999998</v>
      </c>
      <c r="K16" s="34">
        <v>619.53366800000003</v>
      </c>
      <c r="L16" s="34">
        <v>715.23326399999996</v>
      </c>
      <c r="M16" s="34">
        <v>865.01284299999998</v>
      </c>
      <c r="N16" s="34">
        <v>955.99671999999998</v>
      </c>
      <c r="O16" s="34">
        <v>1027.81405</v>
      </c>
      <c r="P16" s="34">
        <v>449.36683099999999</v>
      </c>
      <c r="Q16" s="34">
        <f>1289651493/1000000</f>
        <v>1289.6514930000001</v>
      </c>
      <c r="R16" s="34">
        <v>1465.4411520000001</v>
      </c>
      <c r="S16" s="34">
        <v>1178.531612</v>
      </c>
      <c r="T16" s="34">
        <v>1280.3902210000001</v>
      </c>
      <c r="U16" s="34">
        <v>1430.296157</v>
      </c>
      <c r="V16" s="34">
        <v>1297.9963399999999</v>
      </c>
      <c r="W16" s="34">
        <v>1294.0991650000001</v>
      </c>
      <c r="X16" s="34">
        <v>1529.7044149999999</v>
      </c>
      <c r="Y16" s="34">
        <v>1553.272991</v>
      </c>
      <c r="Z16" s="34">
        <v>1436.3826529999992</v>
      </c>
      <c r="AA16" s="34">
        <v>1557.2528829999997</v>
      </c>
      <c r="AB16" s="34">
        <v>2139.8802750000004</v>
      </c>
      <c r="AC16" s="34">
        <v>1928.8720229999999</v>
      </c>
      <c r="AD16" s="34">
        <v>1578.6821839999993</v>
      </c>
      <c r="AE16" s="34">
        <f t="shared" si="0"/>
        <v>27277.089636000004</v>
      </c>
    </row>
    <row r="17" spans="1:31" ht="14.25" customHeight="1">
      <c r="A17" s="58">
        <v>851220</v>
      </c>
      <c r="B17" s="34">
        <v>16.669812</v>
      </c>
      <c r="C17" s="34">
        <v>30.258724999999998</v>
      </c>
      <c r="D17" s="34">
        <v>11.575847</v>
      </c>
      <c r="E17" s="34">
        <v>13.343586</v>
      </c>
      <c r="F17" s="34">
        <v>54.699078999999998</v>
      </c>
      <c r="G17" s="34">
        <v>58.386969000000001</v>
      </c>
      <c r="H17" s="34">
        <v>63.236795999999998</v>
      </c>
      <c r="I17" s="34">
        <v>73.407932000000002</v>
      </c>
      <c r="J17" s="34">
        <v>136.83005199999999</v>
      </c>
      <c r="K17" s="34">
        <v>191.493934</v>
      </c>
      <c r="L17" s="34">
        <v>136.79544799999999</v>
      </c>
      <c r="M17" s="34">
        <v>201.75308000000001</v>
      </c>
      <c r="N17" s="34">
        <v>184.67036200000001</v>
      </c>
      <c r="O17" s="34">
        <v>253.146849</v>
      </c>
      <c r="P17" s="34">
        <v>340.71287899999999</v>
      </c>
      <c r="Q17" s="34">
        <v>483.972554</v>
      </c>
      <c r="R17" s="34">
        <v>709.35926600000005</v>
      </c>
      <c r="S17" s="34">
        <v>755.69292099999996</v>
      </c>
      <c r="T17" s="34">
        <v>933.34117200000003</v>
      </c>
      <c r="U17" s="34">
        <v>1117.9177560000001</v>
      </c>
      <c r="V17" s="34">
        <v>1034.2590580000001</v>
      </c>
      <c r="W17" s="34">
        <v>1222.4919440000001</v>
      </c>
      <c r="X17" s="34">
        <v>1513.645154</v>
      </c>
      <c r="Y17" s="34">
        <v>1834.88761</v>
      </c>
      <c r="Z17" s="34">
        <v>1714.7312819999997</v>
      </c>
      <c r="AA17" s="34">
        <v>1929.3430679999994</v>
      </c>
      <c r="AB17" s="34">
        <v>2242.5481650000002</v>
      </c>
      <c r="AC17" s="34">
        <v>1914.8395979999993</v>
      </c>
      <c r="AD17" s="34">
        <v>1566.9635839999996</v>
      </c>
      <c r="AE17" s="34">
        <f t="shared" si="0"/>
        <v>20740.974482000001</v>
      </c>
    </row>
    <row r="18" spans="1:31" ht="14.25" customHeight="1">
      <c r="A18" s="58">
        <v>401693</v>
      </c>
      <c r="B18" s="34">
        <v>26.308788</v>
      </c>
      <c r="C18" s="34">
        <v>36.932801999999995</v>
      </c>
      <c r="D18" s="34">
        <v>39.847498000000002</v>
      </c>
      <c r="E18" s="34">
        <v>40.690871999999999</v>
      </c>
      <c r="F18" s="34">
        <v>68.947986999999998</v>
      </c>
      <c r="G18" s="34">
        <v>99.375461000000001</v>
      </c>
      <c r="H18" s="34">
        <v>116.385194</v>
      </c>
      <c r="I18" s="34">
        <v>158.64508499999999</v>
      </c>
      <c r="J18" s="34">
        <v>234.15648899999999</v>
      </c>
      <c r="K18" s="34">
        <v>339.57270499999998</v>
      </c>
      <c r="L18" s="34">
        <v>375.715194</v>
      </c>
      <c r="M18" s="34">
        <v>516.06245999999999</v>
      </c>
      <c r="N18" s="34">
        <v>626.98379599999998</v>
      </c>
      <c r="O18" s="34">
        <v>745.98438499999997</v>
      </c>
      <c r="P18" s="34">
        <v>276.7668544</v>
      </c>
      <c r="Q18" s="34">
        <f>994386573/1000000</f>
        <v>994.386573</v>
      </c>
      <c r="R18" s="34">
        <v>1133.109929</v>
      </c>
      <c r="S18" s="34">
        <v>1041.2491130000001</v>
      </c>
      <c r="T18" s="34">
        <v>1221.9913280000001</v>
      </c>
      <c r="U18" s="34">
        <v>1345.9491399999999</v>
      </c>
      <c r="V18" s="34">
        <v>1202.0040200000001</v>
      </c>
      <c r="W18" s="34">
        <v>1224.1070440000001</v>
      </c>
      <c r="X18" s="34">
        <v>1342.521002</v>
      </c>
      <c r="Y18" s="34">
        <v>1416.7899480000001</v>
      </c>
      <c r="Z18" s="34">
        <v>1316.6278260000001</v>
      </c>
      <c r="AA18" s="34">
        <v>1317.209675999999</v>
      </c>
      <c r="AB18" s="34">
        <v>1527.1576070000006</v>
      </c>
      <c r="AC18" s="34"/>
      <c r="AD18" s="34">
        <v>1185.8659789999995</v>
      </c>
      <c r="AE18" s="34">
        <f t="shared" si="0"/>
        <v>19971.344755399998</v>
      </c>
    </row>
    <row r="19" spans="1:31" ht="14.25" customHeight="1">
      <c r="A19" s="58">
        <v>870830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845.45426999999995</v>
      </c>
      <c r="O19" s="34">
        <v>780.45565299999998</v>
      </c>
      <c r="P19" s="34">
        <v>804.73366899999996</v>
      </c>
      <c r="Q19" s="34">
        <v>1161.4875910000001</v>
      </c>
      <c r="R19" s="34">
        <v>1211.096479</v>
      </c>
      <c r="S19" s="34">
        <v>1074.90354</v>
      </c>
      <c r="T19" s="34">
        <v>1115.0870130000001</v>
      </c>
      <c r="U19" s="34">
        <v>1143.3628080000001</v>
      </c>
      <c r="V19" s="34">
        <v>929.29471999999998</v>
      </c>
      <c r="W19" s="34">
        <v>958.90950799999996</v>
      </c>
      <c r="X19" s="34">
        <v>1079.6627880000001</v>
      </c>
      <c r="Y19" s="34">
        <v>1215.9713200000001</v>
      </c>
      <c r="Z19" s="34">
        <v>1282.8298670000004</v>
      </c>
      <c r="AA19" s="34">
        <v>1188.6405210000005</v>
      </c>
      <c r="AB19" s="34">
        <v>1295.3150629999998</v>
      </c>
      <c r="AC19" s="34">
        <v>1205.82718</v>
      </c>
      <c r="AD19" s="34">
        <v>1182.8098709999999</v>
      </c>
      <c r="AE19" s="34">
        <f t="shared" si="0"/>
        <v>18475.841861000004</v>
      </c>
    </row>
    <row r="20" spans="1:31" ht="12.75" customHeight="1">
      <c r="A20" s="58">
        <v>841430</v>
      </c>
      <c r="B20" s="34">
        <v>174.746264</v>
      </c>
      <c r="C20" s="34">
        <v>160.46297100000001</v>
      </c>
      <c r="D20" s="34">
        <v>157.04392100000001</v>
      </c>
      <c r="E20" s="34">
        <v>221.32659200000001</v>
      </c>
      <c r="F20" s="34">
        <v>465.12565600000005</v>
      </c>
      <c r="G20" s="34">
        <v>455.58994799999999</v>
      </c>
      <c r="H20" s="34">
        <v>556.37774200000001</v>
      </c>
      <c r="I20" s="34">
        <v>661.17752099999996</v>
      </c>
      <c r="J20" s="34">
        <v>800.89847400000008</v>
      </c>
      <c r="K20" s="34">
        <v>1086.7484019999999</v>
      </c>
      <c r="L20" s="34">
        <v>1013.417429</v>
      </c>
      <c r="M20" s="34">
        <v>928.98581999999999</v>
      </c>
      <c r="N20" s="34">
        <v>888.64159500000005</v>
      </c>
      <c r="O20" s="34">
        <v>960.82678999999996</v>
      </c>
      <c r="P20" s="34">
        <v>84.180961199999999</v>
      </c>
      <c r="Q20" s="34">
        <f>1065997091/1000000</f>
        <v>1065.997091</v>
      </c>
      <c r="R20" s="34">
        <v>1133.8670460000001</v>
      </c>
      <c r="S20" s="34">
        <v>904.53106400000001</v>
      </c>
      <c r="T20" s="34">
        <v>1150.4325510000001</v>
      </c>
      <c r="U20" s="34">
        <v>1164.9103259999999</v>
      </c>
      <c r="V20" s="34">
        <v>994.39009899999996</v>
      </c>
      <c r="W20" s="34">
        <v>919.55846699999995</v>
      </c>
      <c r="X20" s="34">
        <v>1038.3805620000001</v>
      </c>
      <c r="Y20" s="34">
        <v>1069.315699</v>
      </c>
      <c r="Z20" s="34">
        <v>936.75061299999993</v>
      </c>
      <c r="AA20" s="34">
        <v>930.36904600000037</v>
      </c>
      <c r="AB20" s="34">
        <v>1173.1521619999999</v>
      </c>
      <c r="AC20" s="34">
        <v>1115.0892970000002</v>
      </c>
      <c r="AD20" s="34">
        <v>908.72323300000016</v>
      </c>
      <c r="AE20" s="34">
        <f t="shared" si="0"/>
        <v>23121.017342199993</v>
      </c>
    </row>
    <row r="21" spans="1:31">
      <c r="A21" s="58">
        <v>848310</v>
      </c>
      <c r="B21" s="34">
        <v>20.397621999999998</v>
      </c>
      <c r="C21" s="34">
        <v>23.184113000000004</v>
      </c>
      <c r="D21" s="34">
        <v>25.334538999999999</v>
      </c>
      <c r="E21" s="34">
        <v>31.641500000000001</v>
      </c>
      <c r="F21" s="34">
        <v>60.482247000000001</v>
      </c>
      <c r="G21" s="34">
        <v>76.088189</v>
      </c>
      <c r="H21" s="34">
        <v>114.280108</v>
      </c>
      <c r="I21" s="34">
        <v>151.87074799999999</v>
      </c>
      <c r="J21" s="34">
        <v>236.05730400000002</v>
      </c>
      <c r="K21" s="34">
        <v>354.81391000000002</v>
      </c>
      <c r="L21" s="34">
        <v>429.63417900000002</v>
      </c>
      <c r="M21" s="34">
        <v>534.258059</v>
      </c>
      <c r="N21" s="34">
        <v>774.82756600000005</v>
      </c>
      <c r="O21" s="34">
        <v>954.00801799999999</v>
      </c>
      <c r="P21" s="34">
        <v>170.3945812</v>
      </c>
      <c r="Q21" s="34">
        <f>1140512677/1000000</f>
        <v>1140.5126769999999</v>
      </c>
      <c r="R21" s="34">
        <v>1313.2203939999999</v>
      </c>
      <c r="S21" s="34">
        <v>1124.7404220000001</v>
      </c>
      <c r="T21" s="34">
        <v>1000.2194050000001</v>
      </c>
      <c r="U21" s="34">
        <v>1088.5640149999999</v>
      </c>
      <c r="V21" s="34">
        <v>977.72983799999997</v>
      </c>
      <c r="W21" s="34">
        <v>897.93282299999998</v>
      </c>
      <c r="X21" s="34">
        <v>1019.943485</v>
      </c>
      <c r="Y21" s="34">
        <v>1150.1575180000002</v>
      </c>
      <c r="Z21" s="34">
        <v>1101.4247320000002</v>
      </c>
      <c r="AA21" s="34">
        <v>934.95193399999937</v>
      </c>
      <c r="AB21" s="34">
        <v>1168.9523099999997</v>
      </c>
      <c r="AC21" s="34">
        <v>1082.1595089999998</v>
      </c>
      <c r="AD21" s="34">
        <v>989.47616200000027</v>
      </c>
      <c r="AE21" s="34">
        <f t="shared" si="0"/>
        <v>18947.257907199997</v>
      </c>
    </row>
    <row r="22" spans="1:31" ht="13.5" customHeight="1">
      <c r="A22" s="58">
        <v>840999</v>
      </c>
      <c r="B22" s="34">
        <v>182.105536</v>
      </c>
      <c r="C22" s="34">
        <v>249.55477199999999</v>
      </c>
      <c r="D22" s="34">
        <v>188.89754199999999</v>
      </c>
      <c r="E22" s="34">
        <v>159.92437899999999</v>
      </c>
      <c r="F22" s="34">
        <v>183.34598600000001</v>
      </c>
      <c r="G22" s="34">
        <v>211.89908199999999</v>
      </c>
      <c r="H22" s="34">
        <v>224.057501</v>
      </c>
      <c r="I22" s="34">
        <v>254.51555500000001</v>
      </c>
      <c r="J22" s="34">
        <v>228.59743</v>
      </c>
      <c r="K22" s="34">
        <v>301.32156500000002</v>
      </c>
      <c r="L22" s="34">
        <v>331.02160900000001</v>
      </c>
      <c r="M22" s="34">
        <v>309.888215</v>
      </c>
      <c r="N22" s="34">
        <v>499.625722</v>
      </c>
      <c r="O22" s="34">
        <v>914.05331799999999</v>
      </c>
      <c r="P22" s="34">
        <v>203.396928</v>
      </c>
      <c r="Q22" s="34">
        <f>842117197/1000000</f>
        <v>842.11719700000003</v>
      </c>
      <c r="R22" s="34">
        <v>1007.999537</v>
      </c>
      <c r="S22" s="34">
        <v>743.17195800000002</v>
      </c>
      <c r="T22" s="34">
        <v>707.18236000000002</v>
      </c>
      <c r="U22" s="34">
        <v>842.14340000000004</v>
      </c>
      <c r="V22" s="34">
        <v>724.46119399999998</v>
      </c>
      <c r="W22" s="34">
        <v>693.534356</v>
      </c>
      <c r="X22" s="34">
        <v>979.88901799999996</v>
      </c>
      <c r="Y22" s="34">
        <v>1084.1011229999999</v>
      </c>
      <c r="Z22" s="34">
        <v>987.76639699999987</v>
      </c>
      <c r="AA22" s="34">
        <v>1178.8686410000003</v>
      </c>
      <c r="AB22" s="34">
        <v>1321.6982089999999</v>
      </c>
      <c r="AC22" s="34"/>
      <c r="AD22" s="34">
        <v>1322.3723310000003</v>
      </c>
      <c r="AE22" s="34">
        <f t="shared" si="0"/>
        <v>16877.510860999999</v>
      </c>
    </row>
    <row r="23" spans="1:31" ht="13.5" customHeight="1">
      <c r="A23" s="58">
        <v>841459</v>
      </c>
      <c r="B23" s="34">
        <v>70.668584999999993</v>
      </c>
      <c r="C23" s="34">
        <v>61.218236999999995</v>
      </c>
      <c r="D23" s="34">
        <v>59.972042999999999</v>
      </c>
      <c r="E23" s="34">
        <v>53.226202000000001</v>
      </c>
      <c r="F23" s="34">
        <v>40.374524000000001</v>
      </c>
      <c r="G23" s="34">
        <v>56.042122999999997</v>
      </c>
      <c r="H23" s="34">
        <v>79.407531000000006</v>
      </c>
      <c r="I23" s="34">
        <v>103.724693</v>
      </c>
      <c r="J23" s="34">
        <v>143.45126299999998</v>
      </c>
      <c r="K23" s="34">
        <v>278.05182400000001</v>
      </c>
      <c r="L23" s="34">
        <v>278.11055399999998</v>
      </c>
      <c r="M23" s="34">
        <v>303.54146500000002</v>
      </c>
      <c r="N23" s="34">
        <v>732.78461500000003</v>
      </c>
      <c r="O23" s="34">
        <v>864.52030400000001</v>
      </c>
      <c r="P23" s="34">
        <v>237.011562</v>
      </c>
      <c r="Q23" s="34">
        <f>947943103/1000000</f>
        <v>947.94310299999995</v>
      </c>
      <c r="R23" s="34">
        <v>1028.296337</v>
      </c>
      <c r="S23" s="34">
        <v>572.48338699999999</v>
      </c>
      <c r="T23" s="34">
        <v>1060.6703199999999</v>
      </c>
      <c r="U23" s="34">
        <v>1094.643883</v>
      </c>
      <c r="V23" s="34">
        <v>948.77729599999998</v>
      </c>
      <c r="W23" s="34">
        <v>909.00105199999996</v>
      </c>
      <c r="X23" s="34">
        <v>970.36462900000004</v>
      </c>
      <c r="Y23" s="34">
        <v>1070.2818820000002</v>
      </c>
      <c r="Z23" s="34">
        <v>1042.1193749999995</v>
      </c>
      <c r="AA23" s="34">
        <v>1062.529415</v>
      </c>
      <c r="AB23" s="34">
        <v>1272.8438100000001</v>
      </c>
      <c r="AC23" s="34">
        <v>1141.4576230000002</v>
      </c>
      <c r="AD23" s="34">
        <v>949.78311299999984</v>
      </c>
      <c r="AE23" s="34">
        <f t="shared" si="0"/>
        <v>17433.300749999999</v>
      </c>
    </row>
    <row r="24" spans="1:31" ht="12" customHeight="1">
      <c r="A24" s="58">
        <v>842139</v>
      </c>
      <c r="B24" s="34">
        <v>58.414048000000001</v>
      </c>
      <c r="C24" s="34">
        <v>55.930284999999998</v>
      </c>
      <c r="D24" s="34">
        <v>43.705261</v>
      </c>
      <c r="E24" s="34">
        <v>25.942482000000002</v>
      </c>
      <c r="F24" s="34">
        <v>82.285532000000003</v>
      </c>
      <c r="G24" s="34">
        <v>107.238322</v>
      </c>
      <c r="H24" s="34">
        <v>276.42911800000002</v>
      </c>
      <c r="I24" s="34">
        <v>400.75492500000001</v>
      </c>
      <c r="J24" s="34">
        <v>358.97765800000002</v>
      </c>
      <c r="K24" s="34">
        <v>508.346723</v>
      </c>
      <c r="L24" s="34">
        <v>561.92166299999997</v>
      </c>
      <c r="M24" s="34">
        <v>665.21080199999994</v>
      </c>
      <c r="N24" s="34">
        <v>625.37490700000001</v>
      </c>
      <c r="O24" s="34">
        <v>720.51385600000003</v>
      </c>
      <c r="P24" s="34">
        <v>72.335916299999994</v>
      </c>
      <c r="Q24" s="34">
        <f>984168380/1000000</f>
        <v>984.16837999999996</v>
      </c>
      <c r="R24" s="34">
        <v>1007.158421</v>
      </c>
      <c r="S24" s="34">
        <v>842.72551899999996</v>
      </c>
      <c r="T24" s="34">
        <v>1022.129961</v>
      </c>
      <c r="U24" s="34">
        <v>1107.930646</v>
      </c>
      <c r="V24" s="34">
        <v>893.39682400000004</v>
      </c>
      <c r="W24" s="34">
        <v>856.47755900000004</v>
      </c>
      <c r="X24" s="34">
        <v>956.21565299999997</v>
      </c>
      <c r="Y24" s="34">
        <v>1228.761853</v>
      </c>
      <c r="Z24" s="34">
        <v>1778.7310739999996</v>
      </c>
      <c r="AA24" s="34">
        <v>1408.413968000001</v>
      </c>
      <c r="AB24" s="34">
        <v>1543.1757660000001</v>
      </c>
      <c r="AC24" s="34">
        <v>1082.5995389999998</v>
      </c>
      <c r="AD24" s="34">
        <v>1136.809017</v>
      </c>
      <c r="AE24" s="34">
        <f t="shared" si="0"/>
        <v>20412.0756783</v>
      </c>
    </row>
    <row r="25" spans="1:31" ht="13.5" customHeight="1">
      <c r="A25" s="58">
        <v>940190</v>
      </c>
      <c r="B25" s="34">
        <v>9.5488630000000008</v>
      </c>
      <c r="C25" s="34">
        <v>9.4518090000000008</v>
      </c>
      <c r="D25" s="34">
        <v>9.6609859999999994</v>
      </c>
      <c r="E25" s="34">
        <v>12.092943999999999</v>
      </c>
      <c r="F25" s="34">
        <v>20.421433</v>
      </c>
      <c r="G25" s="34">
        <v>79.272368999999998</v>
      </c>
      <c r="H25" s="34">
        <v>94.658430999999993</v>
      </c>
      <c r="I25" s="34">
        <v>104.658441</v>
      </c>
      <c r="J25" s="34">
        <v>203.50774000000001</v>
      </c>
      <c r="K25" s="34">
        <v>310.31179800000001</v>
      </c>
      <c r="L25" s="34">
        <v>305.91055999999998</v>
      </c>
      <c r="M25" s="34">
        <v>377.52821399999999</v>
      </c>
      <c r="N25" s="34">
        <v>484.61445099999997</v>
      </c>
      <c r="O25" s="34">
        <v>521.35644400000001</v>
      </c>
      <c r="P25" s="34">
        <v>304.30690149999998</v>
      </c>
      <c r="Q25" s="34">
        <f>906929189/1000000</f>
        <v>906.92918899999995</v>
      </c>
      <c r="R25" s="34">
        <v>1050.984784</v>
      </c>
      <c r="S25" s="34">
        <v>1006.287184</v>
      </c>
      <c r="T25" s="34">
        <v>1059.1400120000001</v>
      </c>
      <c r="U25" s="34">
        <v>1020.941056</v>
      </c>
      <c r="V25" s="34">
        <v>810.060565</v>
      </c>
      <c r="W25" s="34">
        <v>854.26450499999999</v>
      </c>
      <c r="X25" s="34">
        <v>906.68641400000001</v>
      </c>
      <c r="Y25" s="34">
        <v>850.11532499999998</v>
      </c>
      <c r="Z25" s="34">
        <v>609.71594199999981</v>
      </c>
      <c r="AA25" s="34">
        <v>514.91536799999983</v>
      </c>
      <c r="AB25" s="34">
        <v>544.27206099999989</v>
      </c>
      <c r="AC25" s="34">
        <v>0</v>
      </c>
      <c r="AD25" s="34" t="s">
        <v>312</v>
      </c>
      <c r="AE25" s="34">
        <f t="shared" si="0"/>
        <v>12981.613789499997</v>
      </c>
    </row>
    <row r="26" spans="1:31" ht="12" customHeight="1">
      <c r="A26" s="58">
        <v>870880</v>
      </c>
      <c r="B26" s="34">
        <v>6.6970830000000001</v>
      </c>
      <c r="C26" s="34">
        <v>10.913512000000001</v>
      </c>
      <c r="D26" s="34">
        <v>9.935395999999999</v>
      </c>
      <c r="E26" s="34">
        <v>10.090181999999999</v>
      </c>
      <c r="F26" s="34">
        <v>19.479815000000002</v>
      </c>
      <c r="G26" s="34">
        <v>31.358964</v>
      </c>
      <c r="H26" s="34">
        <v>40.408712000000001</v>
      </c>
      <c r="I26" s="34">
        <v>50.984406999999997</v>
      </c>
      <c r="J26" s="34">
        <v>68.04079999999999</v>
      </c>
      <c r="K26" s="34">
        <v>81.577712000000005</v>
      </c>
      <c r="L26" s="34">
        <v>61.725451999999997</v>
      </c>
      <c r="M26" s="34">
        <v>64.255371999999994</v>
      </c>
      <c r="N26" s="34">
        <v>201.16019600000001</v>
      </c>
      <c r="O26" s="34">
        <v>265.02381300000002</v>
      </c>
      <c r="P26" s="34">
        <v>389.603858</v>
      </c>
      <c r="Q26" s="34">
        <v>608.19999600000006</v>
      </c>
      <c r="R26" s="34">
        <v>710.21005500000001</v>
      </c>
      <c r="S26" s="34">
        <v>715.79796399999998</v>
      </c>
      <c r="T26" s="34">
        <v>754.587492</v>
      </c>
      <c r="U26" s="34">
        <v>880.34605199999999</v>
      </c>
      <c r="V26" s="34">
        <v>797.10819600000002</v>
      </c>
      <c r="W26" s="34">
        <v>804.00115500000004</v>
      </c>
      <c r="X26" s="34">
        <v>885.09249699999998</v>
      </c>
      <c r="Y26" s="34">
        <v>971.43043599999999</v>
      </c>
      <c r="Z26" s="34">
        <v>846.20769099999995</v>
      </c>
      <c r="AA26" s="34">
        <v>1012.9030969999998</v>
      </c>
      <c r="AB26" s="34">
        <v>1140.1449259999999</v>
      </c>
      <c r="AC26" s="34">
        <v>1038.1813379999999</v>
      </c>
      <c r="AD26" s="34">
        <v>885.19183599999985</v>
      </c>
      <c r="AE26" s="34">
        <f t="shared" si="0"/>
        <v>13360.658005000001</v>
      </c>
    </row>
    <row r="27" spans="1:31" ht="12" customHeight="1">
      <c r="A27" s="58">
        <v>841330</v>
      </c>
      <c r="B27" s="34">
        <v>9.7599169999999997</v>
      </c>
      <c r="C27" s="34">
        <v>15.206239</v>
      </c>
      <c r="D27" s="34">
        <v>22.012898</v>
      </c>
      <c r="E27" s="34">
        <v>45.959749000000002</v>
      </c>
      <c r="F27" s="34">
        <v>54.440842000000004</v>
      </c>
      <c r="G27" s="34">
        <v>69.414557000000002</v>
      </c>
      <c r="H27" s="34">
        <v>77.557084000000003</v>
      </c>
      <c r="I27" s="34">
        <v>96.886447000000004</v>
      </c>
      <c r="J27" s="34">
        <v>159.97445999999999</v>
      </c>
      <c r="K27" s="34">
        <v>242.73200499999999</v>
      </c>
      <c r="L27" s="34">
        <v>270.01797800000003</v>
      </c>
      <c r="M27" s="34">
        <v>239.36987099999999</v>
      </c>
      <c r="N27" s="34">
        <v>342.44667500000003</v>
      </c>
      <c r="O27" s="34">
        <v>514.42307100000005</v>
      </c>
      <c r="P27" s="34">
        <v>196.52472950000001</v>
      </c>
      <c r="Q27" s="34">
        <f>560788753/1000000</f>
        <v>560.78875300000004</v>
      </c>
      <c r="R27" s="34">
        <v>724.85402599999998</v>
      </c>
      <c r="S27" s="34">
        <v>637.35606400000006</v>
      </c>
      <c r="T27" s="34">
        <v>650.86640799999998</v>
      </c>
      <c r="U27" s="34">
        <v>803.53524299999901</v>
      </c>
      <c r="V27" s="34">
        <v>723.82287799999995</v>
      </c>
      <c r="W27" s="34">
        <v>728.44460300000003</v>
      </c>
      <c r="X27" s="34">
        <v>884.58709299999998</v>
      </c>
      <c r="Y27" s="34">
        <v>997.76866800000005</v>
      </c>
      <c r="Z27" s="34">
        <v>907.44002499999988</v>
      </c>
      <c r="AA27" s="34">
        <v>940.942094</v>
      </c>
      <c r="AB27" s="34">
        <v>966.44321100000025</v>
      </c>
      <c r="AC27" s="34"/>
      <c r="AD27" s="34">
        <v>651.39673300000038</v>
      </c>
      <c r="AE27" s="34">
        <f t="shared" si="0"/>
        <v>12534.972321499999</v>
      </c>
    </row>
    <row r="28" spans="1:31" ht="12" customHeight="1">
      <c r="A28" s="58">
        <v>870850</v>
      </c>
      <c r="B28" s="34">
        <v>10.377052000000001</v>
      </c>
      <c r="C28" s="34">
        <v>9.5091649999999994</v>
      </c>
      <c r="D28" s="34">
        <v>12.508834999999999</v>
      </c>
      <c r="E28" s="34">
        <v>12.110552999999999</v>
      </c>
      <c r="F28" s="34">
        <v>27.551254000000004</v>
      </c>
      <c r="G28" s="34">
        <v>23.640041</v>
      </c>
      <c r="H28" s="34">
        <v>34.492862000000002</v>
      </c>
      <c r="I28" s="34">
        <v>41.932346000000003</v>
      </c>
      <c r="J28" s="34">
        <v>103.769023</v>
      </c>
      <c r="K28" s="34">
        <v>153.12414999999999</v>
      </c>
      <c r="L28" s="34">
        <v>64.994893000000005</v>
      </c>
      <c r="M28" s="34">
        <v>39.235700000000001</v>
      </c>
      <c r="N28" s="34">
        <v>238.644589</v>
      </c>
      <c r="O28" s="34">
        <v>306.11359900000002</v>
      </c>
      <c r="P28" s="34">
        <v>514.09841100000006</v>
      </c>
      <c r="Q28" s="34">
        <f>439164450/1000000</f>
        <v>439.16444999999999</v>
      </c>
      <c r="R28" s="34">
        <v>581.01973799999996</v>
      </c>
      <c r="S28" s="34">
        <v>647.16301800000008</v>
      </c>
      <c r="T28" s="34">
        <v>615.53699800000004</v>
      </c>
      <c r="U28" s="34">
        <v>849.51196100000004</v>
      </c>
      <c r="V28" s="34">
        <v>808.09462699999995</v>
      </c>
      <c r="W28" s="34">
        <v>874.69513199999994</v>
      </c>
      <c r="X28" s="34">
        <v>863.86000799999999</v>
      </c>
      <c r="Y28" s="34">
        <v>980.82925399999988</v>
      </c>
      <c r="Z28" s="34">
        <v>952.78736899999956</v>
      </c>
      <c r="AA28" s="34">
        <v>912.23187999999936</v>
      </c>
      <c r="AB28" s="34">
        <v>1171.2661080000003</v>
      </c>
      <c r="AC28" s="34">
        <v>1018.3216269999997</v>
      </c>
      <c r="AD28" s="34">
        <v>916.27309099999945</v>
      </c>
      <c r="AE28" s="34">
        <f t="shared" si="0"/>
        <v>13222.857733999996</v>
      </c>
    </row>
    <row r="29" spans="1:31" ht="12" customHeight="1">
      <c r="A29" s="58">
        <v>401699</v>
      </c>
      <c r="B29" s="34">
        <v>30.78715</v>
      </c>
      <c r="C29" s="34">
        <v>34.02196</v>
      </c>
      <c r="D29" s="34">
        <v>47.990625999999999</v>
      </c>
      <c r="E29" s="34">
        <v>49.970987000000001</v>
      </c>
      <c r="F29" s="34">
        <v>75.909685999999994</v>
      </c>
      <c r="G29" s="34">
        <v>100.48007800000001</v>
      </c>
      <c r="H29" s="34">
        <v>111.575828</v>
      </c>
      <c r="I29" s="34">
        <v>127.764917</v>
      </c>
      <c r="J29" s="34">
        <v>167.89033799999999</v>
      </c>
      <c r="K29" s="34">
        <v>257.030959</v>
      </c>
      <c r="L29" s="34">
        <v>297.56354199999998</v>
      </c>
      <c r="M29" s="34">
        <v>364.53898400000003</v>
      </c>
      <c r="N29" s="34">
        <v>433.592286</v>
      </c>
      <c r="O29" s="34">
        <v>475.632159</v>
      </c>
      <c r="P29" s="34">
        <v>183.59689800000001</v>
      </c>
      <c r="Q29" s="34">
        <f>608236613/1000000</f>
        <v>608.23661300000003</v>
      </c>
      <c r="R29" s="34">
        <v>694.48172899999997</v>
      </c>
      <c r="S29" s="34">
        <v>631.37388699999997</v>
      </c>
      <c r="T29" s="34">
        <v>751.05948599999999</v>
      </c>
      <c r="U29" s="34">
        <v>828.77796699999999</v>
      </c>
      <c r="V29" s="34">
        <v>731.43053499999996</v>
      </c>
      <c r="W29" s="34">
        <v>800.57722899999999</v>
      </c>
      <c r="X29" s="34">
        <v>836.01473499999997</v>
      </c>
      <c r="Y29" s="34">
        <v>872.95379100000002</v>
      </c>
      <c r="Z29" s="34">
        <v>781.83968499999958</v>
      </c>
      <c r="AA29" s="34">
        <v>823.44970500000034</v>
      </c>
      <c r="AB29" s="34">
        <v>947.55759899999953</v>
      </c>
      <c r="AC29" s="34"/>
      <c r="AD29" s="34">
        <v>718.36831699999971</v>
      </c>
      <c r="AE29" s="34">
        <f t="shared" si="0"/>
        <v>12784.467676</v>
      </c>
    </row>
    <row r="30" spans="1:31" ht="14.25" customHeight="1">
      <c r="A30" s="58">
        <v>870893</v>
      </c>
      <c r="B30" s="34">
        <v>6.1688960000000002</v>
      </c>
      <c r="C30" s="34">
        <v>14.500233999999999</v>
      </c>
      <c r="D30" s="34">
        <v>4.2795019999999999</v>
      </c>
      <c r="E30" s="34">
        <v>16.051051000000001</v>
      </c>
      <c r="F30" s="34">
        <v>14.287106999999999</v>
      </c>
      <c r="G30" s="34">
        <v>11.77929</v>
      </c>
      <c r="H30" s="34">
        <v>18.064267000000001</v>
      </c>
      <c r="I30" s="34">
        <v>24.738568999999998</v>
      </c>
      <c r="J30" s="34">
        <v>34.724438999999997</v>
      </c>
      <c r="K30" s="34">
        <v>52.209111999999998</v>
      </c>
      <c r="L30" s="34">
        <v>63.667105999999997</v>
      </c>
      <c r="M30" s="34">
        <v>122.869331</v>
      </c>
      <c r="N30" s="34">
        <v>175.42021600000001</v>
      </c>
      <c r="O30" s="34">
        <v>196.73539199999999</v>
      </c>
      <c r="P30" s="34">
        <v>206.48902699999999</v>
      </c>
      <c r="Q30" s="34">
        <v>309.80653599999999</v>
      </c>
      <c r="R30" s="34">
        <v>338.227822</v>
      </c>
      <c r="S30" s="34">
        <v>365.53681799999998</v>
      </c>
      <c r="T30" s="34">
        <v>489.45397300000002</v>
      </c>
      <c r="U30" s="34">
        <v>648.86665900000003</v>
      </c>
      <c r="V30" s="34">
        <v>619.25930800000003</v>
      </c>
      <c r="W30" s="34">
        <v>760.45122500000002</v>
      </c>
      <c r="X30" s="34">
        <v>822.00395200000003</v>
      </c>
      <c r="Y30" s="34">
        <v>934.01709000000017</v>
      </c>
      <c r="Z30" s="34">
        <v>672.80618099999992</v>
      </c>
      <c r="AA30" s="34">
        <v>634.5470029999999</v>
      </c>
      <c r="AB30" s="34">
        <v>767.38847900000007</v>
      </c>
      <c r="AC30" s="34">
        <v>661.33847299999979</v>
      </c>
      <c r="AD30" s="34">
        <v>604.04428999999993</v>
      </c>
      <c r="AE30" s="34">
        <f t="shared" si="0"/>
        <v>9589.7313479999993</v>
      </c>
    </row>
    <row r="31" spans="1:31" ht="14.25" customHeight="1">
      <c r="A31" s="58">
        <v>841391</v>
      </c>
      <c r="B31" s="34">
        <v>45.150115</v>
      </c>
      <c r="C31" s="34">
        <v>66.676959999999994</v>
      </c>
      <c r="D31" s="34">
        <v>59.054051999999999</v>
      </c>
      <c r="E31" s="34">
        <v>64.365949999999998</v>
      </c>
      <c r="F31" s="34">
        <v>77.484596999999994</v>
      </c>
      <c r="G31" s="34">
        <v>92.087447999999995</v>
      </c>
      <c r="H31" s="34">
        <v>117.05634999999999</v>
      </c>
      <c r="I31" s="34">
        <v>156.845978</v>
      </c>
      <c r="J31" s="34">
        <v>170.49815000000001</v>
      </c>
      <c r="K31" s="34">
        <v>229.52256299999999</v>
      </c>
      <c r="L31" s="34">
        <v>262.90562399999999</v>
      </c>
      <c r="M31" s="34">
        <v>302.18946999999997</v>
      </c>
      <c r="N31" s="34">
        <v>375.106312</v>
      </c>
      <c r="O31" s="34">
        <v>496.71701200000001</v>
      </c>
      <c r="P31" s="34">
        <v>45.683596899999998</v>
      </c>
      <c r="Q31" s="34">
        <f>643442788/1000000</f>
        <v>643.44278799999995</v>
      </c>
      <c r="R31" s="34">
        <v>773.05378800000005</v>
      </c>
      <c r="S31" s="34">
        <v>620.65924300000006</v>
      </c>
      <c r="T31" s="34">
        <v>709.02024900000004</v>
      </c>
      <c r="U31" s="34">
        <v>661.33594200000005</v>
      </c>
      <c r="V31" s="34">
        <v>568.40225999999996</v>
      </c>
      <c r="W31" s="34">
        <v>679.81498999999997</v>
      </c>
      <c r="X31" s="34">
        <v>794.20500600000003</v>
      </c>
      <c r="Y31" s="34">
        <v>832.34210499999995</v>
      </c>
      <c r="Z31" s="34">
        <v>878.66609099999994</v>
      </c>
      <c r="AA31" s="34">
        <v>891.19714199999999</v>
      </c>
      <c r="AB31" s="34">
        <v>1123.3122000000005</v>
      </c>
      <c r="AC31" s="34"/>
      <c r="AD31" s="34">
        <v>849.9063279999998</v>
      </c>
      <c r="AE31" s="34">
        <f t="shared" si="0"/>
        <v>12586.702309899998</v>
      </c>
    </row>
    <row r="32" spans="1:31" ht="14.25" customHeight="1">
      <c r="A32" s="58">
        <v>853641</v>
      </c>
      <c r="B32" s="34">
        <v>13.898941000000001</v>
      </c>
      <c r="C32" s="34">
        <v>17.025659000000001</v>
      </c>
      <c r="D32" s="34">
        <v>21.786491999999999</v>
      </c>
      <c r="E32" s="34">
        <v>21.993607000000001</v>
      </c>
      <c r="F32" s="34">
        <v>48.610371000000001</v>
      </c>
      <c r="G32" s="34">
        <v>74.173677999999995</v>
      </c>
      <c r="H32" s="34">
        <v>114.083236</v>
      </c>
      <c r="I32" s="34">
        <v>115.835515</v>
      </c>
      <c r="J32" s="34">
        <v>141.92565300000001</v>
      </c>
      <c r="K32" s="34">
        <v>200.30297400000001</v>
      </c>
      <c r="L32" s="34">
        <v>227.658221</v>
      </c>
      <c r="M32" s="34">
        <v>296.18651799999998</v>
      </c>
      <c r="N32" s="34">
        <v>349.06186300000002</v>
      </c>
      <c r="O32" s="34">
        <v>389.852442</v>
      </c>
      <c r="P32" s="34">
        <v>35.155837900000002</v>
      </c>
      <c r="Q32" s="34">
        <f>504174887/1000000</f>
        <v>504.17488700000001</v>
      </c>
      <c r="R32" s="34">
        <v>577.78637400000002</v>
      </c>
      <c r="S32" s="34">
        <v>463.27797800000002</v>
      </c>
      <c r="T32" s="34">
        <v>661.71861100000001</v>
      </c>
      <c r="U32" s="34">
        <v>723.89437199999998</v>
      </c>
      <c r="V32" s="34">
        <v>698.24931700000002</v>
      </c>
      <c r="W32" s="34">
        <v>781.97376699999995</v>
      </c>
      <c r="X32" s="34">
        <v>778.23378000000002</v>
      </c>
      <c r="Y32" s="34">
        <v>746.40824099999998</v>
      </c>
      <c r="Z32" s="34">
        <v>683.43444099999942</v>
      </c>
      <c r="AA32" s="34">
        <v>748.49845599999981</v>
      </c>
      <c r="AB32" s="34">
        <v>956.05784199999971</v>
      </c>
      <c r="AC32" s="34">
        <v>850.23895099999947</v>
      </c>
      <c r="AD32" s="34">
        <v>633.30313600000022</v>
      </c>
      <c r="AE32" s="34">
        <f t="shared" si="0"/>
        <v>11874.8011609</v>
      </c>
    </row>
    <row r="33" spans="1:33" ht="14.25" customHeight="1">
      <c r="A33" s="58">
        <v>851712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1855.1460480000001</v>
      </c>
      <c r="O33" s="34">
        <v>1832.8767929999999</v>
      </c>
      <c r="P33" s="34">
        <v>1784.5704820000001</v>
      </c>
      <c r="Q33" s="34">
        <v>1141.2025490000001</v>
      </c>
      <c r="R33" s="34">
        <v>1282.167907</v>
      </c>
      <c r="S33" s="34">
        <v>1639.5705370000001</v>
      </c>
      <c r="T33" s="34">
        <v>1656.5503229999999</v>
      </c>
      <c r="U33" s="34">
        <v>1793.159674</v>
      </c>
      <c r="V33" s="34">
        <v>3553.6452760000002</v>
      </c>
      <c r="W33" s="34">
        <v>2540.1229659999999</v>
      </c>
      <c r="X33" s="34">
        <v>749.966545</v>
      </c>
      <c r="Y33" s="34">
        <v>294.886685</v>
      </c>
      <c r="Z33" s="34">
        <v>438.15023200000013</v>
      </c>
      <c r="AA33" s="34">
        <v>898.35285799999997</v>
      </c>
      <c r="AB33" s="34">
        <v>1286.919009</v>
      </c>
      <c r="AC33" s="34">
        <v>0</v>
      </c>
      <c r="AD33" s="34" t="s">
        <v>312</v>
      </c>
      <c r="AE33" s="34">
        <f t="shared" si="0"/>
        <v>22747.287884000001</v>
      </c>
    </row>
    <row r="34" spans="1:33">
      <c r="A34" s="58" t="s">
        <v>105</v>
      </c>
      <c r="B34" s="34">
        <f t="shared" ref="B34:Z34" si="1">SUM(B9:B33)</f>
        <v>1635.3924959999999</v>
      </c>
      <c r="C34" s="34">
        <f t="shared" si="1"/>
        <v>2007.1343669999997</v>
      </c>
      <c r="D34" s="34">
        <f t="shared" si="1"/>
        <v>1788.2592140000006</v>
      </c>
      <c r="E34" s="34">
        <f t="shared" si="1"/>
        <v>1914.711912</v>
      </c>
      <c r="F34" s="34">
        <f t="shared" si="1"/>
        <v>3025.6083319999998</v>
      </c>
      <c r="G34" s="34">
        <f t="shared" si="1"/>
        <v>4122.3071360000004</v>
      </c>
      <c r="H34" s="34">
        <f t="shared" si="1"/>
        <v>5062.6166230000008</v>
      </c>
      <c r="I34" s="34">
        <f t="shared" si="1"/>
        <v>6182.19823</v>
      </c>
      <c r="J34" s="34">
        <f t="shared" si="1"/>
        <v>9842.7690880000027</v>
      </c>
      <c r="K34" s="34">
        <f t="shared" si="1"/>
        <v>13018.248061000004</v>
      </c>
      <c r="L34" s="34">
        <f t="shared" si="1"/>
        <v>12785.403219000002</v>
      </c>
      <c r="M34" s="34">
        <f t="shared" si="1"/>
        <v>16208.859050000001</v>
      </c>
      <c r="N34" s="34">
        <f t="shared" si="1"/>
        <v>21854.226549999999</v>
      </c>
      <c r="O34" s="34">
        <f t="shared" si="1"/>
        <v>23847.681725000002</v>
      </c>
      <c r="P34" s="34">
        <f t="shared" si="1"/>
        <v>21576.850899799992</v>
      </c>
      <c r="Q34" s="34">
        <f t="shared" si="1"/>
        <v>33657.388638000004</v>
      </c>
      <c r="R34" s="34">
        <f t="shared" si="1"/>
        <v>39404.638032000003</v>
      </c>
      <c r="S34" s="34">
        <f t="shared" si="1"/>
        <v>41639.349184999999</v>
      </c>
      <c r="T34" s="34">
        <f t="shared" si="1"/>
        <v>44339.80472700001</v>
      </c>
      <c r="U34" s="34">
        <f t="shared" si="1"/>
        <v>48672.385821999997</v>
      </c>
      <c r="V34" s="34">
        <f t="shared" si="1"/>
        <v>44286.765510000012</v>
      </c>
      <c r="W34" s="34">
        <f t="shared" si="1"/>
        <v>45349.172835000005</v>
      </c>
      <c r="X34" s="34">
        <f t="shared" si="1"/>
        <v>47162.937152000013</v>
      </c>
      <c r="Y34" s="34">
        <f t="shared" si="1"/>
        <v>51289.338990999997</v>
      </c>
      <c r="Z34" s="34">
        <f t="shared" si="1"/>
        <v>46267.114831000006</v>
      </c>
      <c r="AA34" s="34">
        <f>SUM(AA9:AA33)</f>
        <v>46405.079578999983</v>
      </c>
      <c r="AB34" s="34">
        <f>SUM(AB9:AB33)</f>
        <v>53655.470879</v>
      </c>
      <c r="AC34" s="34">
        <f>SUM(AC9:AC33)</f>
        <v>38043.819101000008</v>
      </c>
      <c r="AD34" s="34">
        <f>SUM(AD9:AD33)</f>
        <v>36526.80434499999</v>
      </c>
      <c r="AE34" s="34">
        <f t="shared" si="0"/>
        <v>761572.33652979997</v>
      </c>
    </row>
    <row r="35" spans="1:33">
      <c r="A35" s="58" t="s">
        <v>106</v>
      </c>
      <c r="B35" s="34">
        <f>B36-B34</f>
        <v>1461.9937610000002</v>
      </c>
      <c r="C35" s="34">
        <f>C36-C34</f>
        <v>2019.763547</v>
      </c>
      <c r="D35" s="34">
        <f>D36-D34</f>
        <v>1951.257153</v>
      </c>
      <c r="E35" s="34">
        <f>E36-E34</f>
        <v>2994.1209179999996</v>
      </c>
      <c r="F35" s="34">
        <f>F36-F34</f>
        <v>3125.0691050000032</v>
      </c>
      <c r="G35" s="34">
        <f t="shared" ref="G35:N35" si="2">G36-G34</f>
        <v>3208.1328300000005</v>
      </c>
      <c r="H35" s="34">
        <f t="shared" si="2"/>
        <v>3330.051432999996</v>
      </c>
      <c r="I35" s="34">
        <f t="shared" si="2"/>
        <v>5859.7639759999965</v>
      </c>
      <c r="J35" s="34">
        <f t="shared" si="2"/>
        <v>8221.4844090000024</v>
      </c>
      <c r="K35" s="34">
        <f t="shared" si="2"/>
        <v>7041.6187199999895</v>
      </c>
      <c r="L35" s="34">
        <f t="shared" si="2"/>
        <v>6884.2265910000006</v>
      </c>
      <c r="M35" s="34">
        <f t="shared" si="2"/>
        <v>8891.3119170000045</v>
      </c>
      <c r="N35" s="34">
        <f t="shared" si="2"/>
        <v>2963.31573999998</v>
      </c>
      <c r="O35" s="34">
        <f t="shared" ref="O35:T35" si="3">O36-O34</f>
        <v>7067.6628649999984</v>
      </c>
      <c r="P35" s="34">
        <f t="shared" si="3"/>
        <v>12851.667914900008</v>
      </c>
      <c r="Q35" s="34">
        <f t="shared" si="3"/>
        <v>9317.5191669999986</v>
      </c>
      <c r="R35" s="34">
        <f t="shared" si="3"/>
        <v>10583.293978999995</v>
      </c>
      <c r="S35" s="34">
        <f>S36-S34</f>
        <v>5294.6155570000046</v>
      </c>
      <c r="T35" s="34">
        <f t="shared" si="3"/>
        <v>7957.9864039999884</v>
      </c>
      <c r="U35" s="34">
        <f t="shared" ref="U35:Z35" si="4">U36-U34</f>
        <v>9330.0062610000168</v>
      </c>
      <c r="V35" s="34">
        <f t="shared" si="4"/>
        <v>11177.953995999997</v>
      </c>
      <c r="W35" s="34">
        <f t="shared" si="4"/>
        <v>11256.531588999991</v>
      </c>
      <c r="X35" s="34">
        <f t="shared" si="4"/>
        <v>11962.11248899997</v>
      </c>
      <c r="Y35" s="34">
        <f t="shared" si="4"/>
        <v>12893.500171</v>
      </c>
      <c r="Z35" s="34">
        <f t="shared" si="4"/>
        <v>11305.572985000006</v>
      </c>
      <c r="AA35" s="34">
        <f>AA36-AA34</f>
        <v>12013.397487000009</v>
      </c>
      <c r="AB35" s="34">
        <f>AB36-AB34</f>
        <v>9867.8114840000198</v>
      </c>
      <c r="AC35" s="34">
        <f>AC36-AC34</f>
        <v>25612.298808999985</v>
      </c>
      <c r="AD35" s="34">
        <f>AD36-AD34</f>
        <v>18014.788201999996</v>
      </c>
      <c r="AE35" s="34">
        <f t="shared" si="0"/>
        <v>244458.82945989995</v>
      </c>
    </row>
    <row r="36" spans="1:33">
      <c r="A36" s="58" t="s">
        <v>94</v>
      </c>
      <c r="B36" s="34">
        <v>3097.3862570000001</v>
      </c>
      <c r="C36" s="34">
        <v>4026.8979139999997</v>
      </c>
      <c r="D36" s="34">
        <v>3739.5163670000006</v>
      </c>
      <c r="E36" s="34">
        <v>4908.8328299999994</v>
      </c>
      <c r="F36" s="34">
        <v>6150.677437000003</v>
      </c>
      <c r="G36" s="34">
        <v>7330.4399660000008</v>
      </c>
      <c r="H36" s="34">
        <v>8392.6680559999968</v>
      </c>
      <c r="I36" s="34">
        <v>12041.962205999997</v>
      </c>
      <c r="J36" s="34">
        <v>18064.253497000005</v>
      </c>
      <c r="K36" s="34">
        <v>20059.866780999993</v>
      </c>
      <c r="L36" s="34">
        <v>19669.629810000002</v>
      </c>
      <c r="M36" s="34">
        <v>25100.170967000005</v>
      </c>
      <c r="N36" s="34">
        <v>24817.542289999979</v>
      </c>
      <c r="O36" s="34">
        <v>30915.344590000001</v>
      </c>
      <c r="P36" s="34">
        <v>34428.518814700001</v>
      </c>
      <c r="Q36" s="34">
        <v>42974.907805000003</v>
      </c>
      <c r="R36" s="34">
        <v>49987.932010999997</v>
      </c>
      <c r="S36" s="34">
        <v>46933.964742000004</v>
      </c>
      <c r="T36" s="34">
        <v>52297.791130999998</v>
      </c>
      <c r="U36" s="34">
        <v>58002.392083000013</v>
      </c>
      <c r="V36" s="34">
        <v>55464.719506000009</v>
      </c>
      <c r="W36" s="34">
        <v>56605.704423999996</v>
      </c>
      <c r="X36" s="34">
        <v>59125.049640999983</v>
      </c>
      <c r="Y36" s="34">
        <v>64182.839161999997</v>
      </c>
      <c r="Z36" s="34">
        <v>57572.687816000012</v>
      </c>
      <c r="AA36" s="34">
        <v>58418.477065999992</v>
      </c>
      <c r="AB36" s="34">
        <v>63523.28236300002</v>
      </c>
      <c r="AC36" s="34">
        <v>63656.117909999994</v>
      </c>
      <c r="AD36" s="34">
        <v>54541.592546999986</v>
      </c>
      <c r="AE36" s="34">
        <f t="shared" si="0"/>
        <v>1006031.1659897</v>
      </c>
    </row>
    <row r="37" spans="1:33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G37" s="15"/>
    </row>
    <row r="38" spans="1:33" ht="12.75" customHeight="1">
      <c r="A38" s="57"/>
      <c r="B38" s="114" t="s">
        <v>95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</row>
    <row r="39" spans="1:33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3">
      <c r="A40" s="58">
        <v>870840</v>
      </c>
      <c r="B40" s="59">
        <f t="shared" ref="B40:AE40" si="5">B9/B$36*100</f>
        <v>0.35262983347058863</v>
      </c>
      <c r="C40" s="59">
        <f t="shared" si="5"/>
        <v>0.45029264181143086</v>
      </c>
      <c r="D40" s="59">
        <f t="shared" si="5"/>
        <v>0.77866636062780459</v>
      </c>
      <c r="E40" s="59">
        <f t="shared" si="5"/>
        <v>0.36855649044377831</v>
      </c>
      <c r="F40" s="59">
        <f t="shared" si="5"/>
        <v>0.79471200531435016</v>
      </c>
      <c r="G40" s="59">
        <f t="shared" si="5"/>
        <v>1.0859945565237303</v>
      </c>
      <c r="H40" s="59">
        <f t="shared" si="5"/>
        <v>2.5744256600919004</v>
      </c>
      <c r="I40" s="59">
        <f t="shared" si="5"/>
        <v>2.5884858934758235</v>
      </c>
      <c r="J40" s="59">
        <f t="shared" si="5"/>
        <v>4.5050140219475443</v>
      </c>
      <c r="K40" s="59">
        <f t="shared" si="5"/>
        <v>5.659991032818815</v>
      </c>
      <c r="L40" s="59">
        <f t="shared" si="5"/>
        <v>5.954993201775971</v>
      </c>
      <c r="M40" s="59">
        <f t="shared" si="5"/>
        <v>8.0374753010741102</v>
      </c>
      <c r="N40" s="59">
        <f t="shared" si="5"/>
        <v>13.193370087735639</v>
      </c>
      <c r="O40" s="59">
        <f t="shared" si="5"/>
        <v>12.870196324083736</v>
      </c>
      <c r="P40" s="59">
        <f t="shared" si="5"/>
        <v>10.136989721468534</v>
      </c>
      <c r="Q40" s="59">
        <f t="shared" si="5"/>
        <v>17.336349415351584</v>
      </c>
      <c r="R40" s="59">
        <f t="shared" si="5"/>
        <v>17.733324351264091</v>
      </c>
      <c r="S40" s="59">
        <f t="shared" si="5"/>
        <v>19.467813003284419</v>
      </c>
      <c r="T40" s="59">
        <f t="shared" si="5"/>
        <v>19.877425683162357</v>
      </c>
      <c r="U40" s="59">
        <f t="shared" si="5"/>
        <v>20.663495643161227</v>
      </c>
      <c r="V40" s="59">
        <f t="shared" si="5"/>
        <v>17.670212016378784</v>
      </c>
      <c r="W40" s="59">
        <f t="shared" si="5"/>
        <v>20.146913525847303</v>
      </c>
      <c r="X40" s="59">
        <f t="shared" si="5"/>
        <v>21.19061609939326</v>
      </c>
      <c r="Y40" s="59">
        <f t="shared" si="5"/>
        <v>20.637438327661627</v>
      </c>
      <c r="Z40" s="59">
        <f t="shared" si="5"/>
        <v>18.248086765683897</v>
      </c>
      <c r="AA40" s="59">
        <f t="shared" si="5"/>
        <v>17.870151000694005</v>
      </c>
      <c r="AB40" s="59">
        <f t="shared" ref="AB40:AD67" si="6">AB9/AB$36*100</f>
        <v>18.50223702836524</v>
      </c>
      <c r="AC40" s="59">
        <f t="shared" si="6"/>
        <v>15.234812427159525</v>
      </c>
      <c r="AD40" s="59">
        <f t="shared" si="6"/>
        <v>14.457808063093921</v>
      </c>
      <c r="AE40" s="59">
        <f t="shared" si="5"/>
        <v>16.073846929027997</v>
      </c>
    </row>
    <row r="41" spans="1:33">
      <c r="A41" s="58">
        <v>870829</v>
      </c>
      <c r="B41" s="59">
        <f t="shared" ref="B41:G41" si="7">B10/B$36*100</f>
        <v>5.0813312238441943</v>
      </c>
      <c r="C41" s="59">
        <f t="shared" si="7"/>
        <v>5.7251219406005527</v>
      </c>
      <c r="D41" s="59">
        <f t="shared" si="7"/>
        <v>2.0941345434683583</v>
      </c>
      <c r="E41" s="59">
        <f t="shared" si="7"/>
        <v>1.6358383098574574</v>
      </c>
      <c r="F41" s="59">
        <f t="shared" si="7"/>
        <v>2.6706051598784231</v>
      </c>
      <c r="G41" s="59">
        <f t="shared" si="7"/>
        <v>3.4105109128452549</v>
      </c>
      <c r="H41" s="59">
        <f t="shared" ref="H41:W41" si="8">H10/H$36*100</f>
        <v>4.7357841076039353</v>
      </c>
      <c r="I41" s="59">
        <f t="shared" si="8"/>
        <v>6.5991317146307962</v>
      </c>
      <c r="J41" s="59">
        <f t="shared" si="8"/>
        <v>9.5295957526608426</v>
      </c>
      <c r="K41" s="59">
        <f t="shared" si="8"/>
        <v>11.577245274628032</v>
      </c>
      <c r="L41" s="59">
        <f t="shared" si="8"/>
        <v>11.519604669163826</v>
      </c>
      <c r="M41" s="59">
        <f t="shared" si="8"/>
        <v>9.8005688934716293</v>
      </c>
      <c r="N41" s="59">
        <f t="shared" si="8"/>
        <v>7.8376317415756542</v>
      </c>
      <c r="O41" s="59">
        <f t="shared" si="8"/>
        <v>7.1252954098157755</v>
      </c>
      <c r="P41" s="59">
        <f t="shared" si="8"/>
        <v>7.4145837819489815</v>
      </c>
      <c r="Q41" s="59">
        <f t="shared" si="8"/>
        <v>7.6651554878187351</v>
      </c>
      <c r="R41" s="59">
        <f t="shared" si="8"/>
        <v>7.766498928472747</v>
      </c>
      <c r="S41" s="59">
        <f t="shared" si="8"/>
        <v>9.0083456303799014</v>
      </c>
      <c r="T41" s="59">
        <f t="shared" si="8"/>
        <v>8.8482718101970388</v>
      </c>
      <c r="U41" s="59">
        <f t="shared" si="8"/>
        <v>9.0314977156525806</v>
      </c>
      <c r="V41" s="59">
        <f t="shared" si="8"/>
        <v>8.3847579982747664</v>
      </c>
      <c r="W41" s="59">
        <f t="shared" si="8"/>
        <v>8.1466602667076806</v>
      </c>
      <c r="X41" s="59">
        <f t="shared" ref="X41:AA67" si="9">X10/X$36*100</f>
        <v>7.5917396539273057</v>
      </c>
      <c r="Y41" s="59">
        <f t="shared" si="9"/>
        <v>7.6619480724242237</v>
      </c>
      <c r="Z41" s="59">
        <f t="shared" si="9"/>
        <v>8.1070252233436175</v>
      </c>
      <c r="AA41" s="59">
        <f t="shared" si="9"/>
        <v>8.9055342338389778</v>
      </c>
      <c r="AB41" s="59">
        <f t="shared" si="6"/>
        <v>9.8176003962800724</v>
      </c>
      <c r="AC41" s="59">
        <f t="shared" si="6"/>
        <v>7.9995934203836274</v>
      </c>
      <c r="AD41" s="59">
        <f t="shared" si="6"/>
        <v>7.8708919276617761</v>
      </c>
      <c r="AE41" s="59">
        <f t="shared" ref="AE41:AE67" si="10">AE10/AE$36*100</f>
        <v>8.2555489583361794</v>
      </c>
    </row>
    <row r="42" spans="1:33">
      <c r="A42" s="58">
        <v>850760</v>
      </c>
      <c r="B42" s="59">
        <f t="shared" ref="B42:G42" si="11">B11/B$36*100</f>
        <v>0</v>
      </c>
      <c r="C42" s="59">
        <f t="shared" si="11"/>
        <v>0</v>
      </c>
      <c r="D42" s="59">
        <f t="shared" si="11"/>
        <v>0</v>
      </c>
      <c r="E42" s="59">
        <f t="shared" si="11"/>
        <v>0</v>
      </c>
      <c r="F42" s="59">
        <f t="shared" si="11"/>
        <v>0</v>
      </c>
      <c r="G42" s="59">
        <f t="shared" si="11"/>
        <v>0</v>
      </c>
      <c r="H42" s="59">
        <f t="shared" ref="H42:W42" si="12">H11/H$36*100</f>
        <v>0</v>
      </c>
      <c r="I42" s="59">
        <f t="shared" si="12"/>
        <v>0</v>
      </c>
      <c r="J42" s="59">
        <f t="shared" si="12"/>
        <v>0</v>
      </c>
      <c r="K42" s="59">
        <f t="shared" si="12"/>
        <v>0</v>
      </c>
      <c r="L42" s="59">
        <f t="shared" si="12"/>
        <v>0</v>
      </c>
      <c r="M42" s="59">
        <f t="shared" si="12"/>
        <v>0</v>
      </c>
      <c r="N42" s="59">
        <f t="shared" si="12"/>
        <v>0</v>
      </c>
      <c r="O42" s="59">
        <f t="shared" si="12"/>
        <v>0</v>
      </c>
      <c r="P42" s="59">
        <f t="shared" si="12"/>
        <v>0</v>
      </c>
      <c r="Q42" s="59">
        <f t="shared" si="12"/>
        <v>0</v>
      </c>
      <c r="R42" s="59">
        <f t="shared" si="12"/>
        <v>0</v>
      </c>
      <c r="S42" s="59">
        <f t="shared" si="12"/>
        <v>8.4547047810964582</v>
      </c>
      <c r="T42" s="59">
        <f t="shared" si="12"/>
        <v>6.3280399103477771</v>
      </c>
      <c r="U42" s="59">
        <f t="shared" si="12"/>
        <v>5.8964424762102086</v>
      </c>
      <c r="V42" s="59">
        <f t="shared" si="12"/>
        <v>5.946923958829692</v>
      </c>
      <c r="W42" s="59">
        <f t="shared" si="12"/>
        <v>5.3988006952604728</v>
      </c>
      <c r="X42" s="59">
        <f t="shared" si="9"/>
        <v>5.5223639943226903</v>
      </c>
      <c r="Y42" s="59">
        <f t="shared" si="9"/>
        <v>6.0550832679600939</v>
      </c>
      <c r="Z42" s="59">
        <f t="shared" si="9"/>
        <v>6.4722290383747616</v>
      </c>
      <c r="AA42" s="59">
        <f t="shared" si="9"/>
        <v>6.0537365241557639</v>
      </c>
      <c r="AB42" s="59">
        <f t="shared" si="6"/>
        <v>6.0531928357022053</v>
      </c>
      <c r="AC42" s="59">
        <f t="shared" si="6"/>
        <v>4.6881019499481438</v>
      </c>
      <c r="AD42" s="59">
        <f t="shared" si="6"/>
        <v>4.3202940140947721</v>
      </c>
      <c r="AE42" s="59">
        <f t="shared" si="10"/>
        <v>4.0408364592768695</v>
      </c>
    </row>
    <row r="43" spans="1:33">
      <c r="A43" s="58">
        <v>840991</v>
      </c>
      <c r="B43" s="59">
        <f t="shared" ref="B43:G43" si="13">B12/B$36*100</f>
        <v>5.7435265168479761</v>
      </c>
      <c r="C43" s="59">
        <f t="shared" si="13"/>
        <v>4.3965656885534843</v>
      </c>
      <c r="D43" s="59">
        <f t="shared" si="13"/>
        <v>3.1817195680694819</v>
      </c>
      <c r="E43" s="59">
        <f t="shared" si="13"/>
        <v>2.9353587704065291</v>
      </c>
      <c r="F43" s="59">
        <f t="shared" si="13"/>
        <v>6.2973822959722829</v>
      </c>
      <c r="G43" s="59">
        <f t="shared" si="13"/>
        <v>4.7501136441337568</v>
      </c>
      <c r="H43" s="59">
        <f t="shared" ref="H43:W43" si="14">H12/H$36*100</f>
        <v>4.5587604138170885</v>
      </c>
      <c r="I43" s="59">
        <f t="shared" si="14"/>
        <v>4.9802738103694075</v>
      </c>
      <c r="J43" s="59">
        <f t="shared" si="14"/>
        <v>5.5945397254740472</v>
      </c>
      <c r="K43" s="59">
        <f t="shared" si="14"/>
        <v>6.662229074551103</v>
      </c>
      <c r="L43" s="59">
        <f t="shared" si="14"/>
        <v>5.8585191797262386</v>
      </c>
      <c r="M43" s="59">
        <f t="shared" si="14"/>
        <v>6.4421915935390359</v>
      </c>
      <c r="N43" s="59">
        <f t="shared" si="14"/>
        <v>6.644885443247496</v>
      </c>
      <c r="O43" s="59">
        <f t="shared" si="14"/>
        <v>5.1145955025565506</v>
      </c>
      <c r="P43" s="59">
        <f t="shared" si="14"/>
        <v>3.292108438066351</v>
      </c>
      <c r="Q43" s="59">
        <f t="shared" si="14"/>
        <v>5.725453176455046</v>
      </c>
      <c r="R43" s="59">
        <f t="shared" si="14"/>
        <v>6.0326926613735568</v>
      </c>
      <c r="S43" s="59">
        <f t="shared" si="14"/>
        <v>5.8684310693557471</v>
      </c>
      <c r="T43" s="59">
        <f t="shared" si="14"/>
        <v>5.4593386876479473</v>
      </c>
      <c r="U43" s="59">
        <f t="shared" si="14"/>
        <v>5.3040392396190255</v>
      </c>
      <c r="V43" s="59">
        <f t="shared" si="14"/>
        <v>4.7553035524044818</v>
      </c>
      <c r="W43" s="59">
        <f t="shared" si="14"/>
        <v>4.5060290900974165</v>
      </c>
      <c r="X43" s="59">
        <f t="shared" si="9"/>
        <v>4.5912756513232216</v>
      </c>
      <c r="Y43" s="59">
        <f t="shared" si="9"/>
        <v>4.6071812163627834</v>
      </c>
      <c r="Z43" s="59">
        <f t="shared" si="9"/>
        <v>4.4274667792939235</v>
      </c>
      <c r="AA43" s="59">
        <f t="shared" si="9"/>
        <v>4.0910460286390382</v>
      </c>
      <c r="AB43" s="59">
        <f t="shared" si="6"/>
        <v>4.0614116966706391</v>
      </c>
      <c r="AC43" s="59">
        <f t="shared" si="6"/>
        <v>3.168300754456109</v>
      </c>
      <c r="AD43" s="59">
        <f t="shared" si="6"/>
        <v>3.0062236110672331</v>
      </c>
      <c r="AE43" s="59">
        <f t="shared" si="10"/>
        <v>4.7725286803382758</v>
      </c>
    </row>
    <row r="44" spans="1:33">
      <c r="A44" s="58">
        <v>870899</v>
      </c>
      <c r="B44" s="59">
        <f t="shared" ref="B44:G44" si="15">B13/B$36*100</f>
        <v>16.151336562219402</v>
      </c>
      <c r="C44" s="59">
        <f t="shared" si="15"/>
        <v>16.684320421041594</v>
      </c>
      <c r="D44" s="59">
        <f t="shared" si="15"/>
        <v>19.293432764911337</v>
      </c>
      <c r="E44" s="59">
        <f t="shared" si="15"/>
        <v>14.695668644311933</v>
      </c>
      <c r="F44" s="59">
        <f t="shared" si="15"/>
        <v>13.582299406152387</v>
      </c>
      <c r="G44" s="59">
        <f t="shared" si="15"/>
        <v>20.504355659025659</v>
      </c>
      <c r="H44" s="59">
        <f t="shared" ref="H44:W44" si="16">H13/H$36*100</f>
        <v>18.084828017413496</v>
      </c>
      <c r="I44" s="59">
        <f t="shared" si="16"/>
        <v>10.140719295660613</v>
      </c>
      <c r="J44" s="59">
        <f t="shared" si="16"/>
        <v>10.286223127396802</v>
      </c>
      <c r="K44" s="59">
        <f t="shared" si="16"/>
        <v>9.5730013512296654</v>
      </c>
      <c r="L44" s="59">
        <f t="shared" si="16"/>
        <v>8.4728829423760246</v>
      </c>
      <c r="M44" s="59">
        <f t="shared" si="16"/>
        <v>10.60879178273686</v>
      </c>
      <c r="N44" s="59">
        <f t="shared" si="16"/>
        <v>10.405486715098904</v>
      </c>
      <c r="O44" s="59">
        <f t="shared" si="16"/>
        <v>5.9280055561560863</v>
      </c>
      <c r="P44" s="59">
        <f t="shared" si="16"/>
        <v>18.326611773103604</v>
      </c>
      <c r="Q44" s="59">
        <f t="shared" si="16"/>
        <v>5.0956802721638788</v>
      </c>
      <c r="R44" s="59">
        <f t="shared" si="16"/>
        <v>4.8773304173965313</v>
      </c>
      <c r="S44" s="59">
        <f t="shared" si="16"/>
        <v>6.1498543280258211</v>
      </c>
      <c r="T44" s="59">
        <f t="shared" si="16"/>
        <v>4.4199772476237662</v>
      </c>
      <c r="U44" s="59">
        <f t="shared" si="16"/>
        <v>3.9713018657986021</v>
      </c>
      <c r="V44" s="59">
        <f t="shared" si="16"/>
        <v>3.5341508808819464</v>
      </c>
      <c r="W44" s="59">
        <f t="shared" si="16"/>
        <v>3.8203883583915035</v>
      </c>
      <c r="X44" s="59">
        <f t="shared" si="9"/>
        <v>4.4292614533113284</v>
      </c>
      <c r="Y44" s="59">
        <f t="shared" si="9"/>
        <v>4.6563940221725648</v>
      </c>
      <c r="Z44" s="59">
        <f t="shared" si="9"/>
        <v>4.9107814855471705</v>
      </c>
      <c r="AA44" s="59">
        <f t="shared" si="9"/>
        <v>4.9728819423311803</v>
      </c>
      <c r="AB44" s="59">
        <f t="shared" si="6"/>
        <v>5.9568889566765346</v>
      </c>
      <c r="AC44" s="59">
        <f t="shared" si="6"/>
        <v>4.7008264786595149</v>
      </c>
      <c r="AD44" s="59">
        <f t="shared" si="6"/>
        <v>4.4868454874895392</v>
      </c>
      <c r="AE44" s="59">
        <f t="shared" si="10"/>
        <v>6.2960583643636836</v>
      </c>
    </row>
    <row r="45" spans="1:33">
      <c r="A45" s="58">
        <v>840734</v>
      </c>
      <c r="B45" s="59">
        <f t="shared" ref="B45:G45" si="17">B14/B$36*100</f>
        <v>0.7562828803498497</v>
      </c>
      <c r="C45" s="59">
        <f t="shared" si="17"/>
        <v>0.34674790119350418</v>
      </c>
      <c r="D45" s="59">
        <f t="shared" si="17"/>
        <v>0.80954203776586897</v>
      </c>
      <c r="E45" s="59">
        <f t="shared" si="17"/>
        <v>1.5132648548555279</v>
      </c>
      <c r="F45" s="59">
        <f t="shared" si="17"/>
        <v>1.8909934912263868</v>
      </c>
      <c r="G45" s="59">
        <f t="shared" si="17"/>
        <v>1.8349645672550068</v>
      </c>
      <c r="H45" s="59">
        <f t="shared" ref="H45:W45" si="18">H14/H$36*100</f>
        <v>2.4859317872204434</v>
      </c>
      <c r="I45" s="59">
        <f t="shared" si="18"/>
        <v>1.9352748747532491</v>
      </c>
      <c r="J45" s="59">
        <f t="shared" si="18"/>
        <v>2.951304990757238</v>
      </c>
      <c r="K45" s="59">
        <f t="shared" si="18"/>
        <v>3.9034279417132098</v>
      </c>
      <c r="L45" s="59">
        <f t="shared" si="18"/>
        <v>4.220561144358415</v>
      </c>
      <c r="M45" s="59">
        <f t="shared" si="18"/>
        <v>3.893394552112095</v>
      </c>
      <c r="N45" s="59">
        <f t="shared" si="18"/>
        <v>4.7676897823873956</v>
      </c>
      <c r="O45" s="59">
        <f t="shared" si="18"/>
        <v>4.2560505938064335</v>
      </c>
      <c r="P45" s="59">
        <f t="shared" si="18"/>
        <v>4.3039192913734174</v>
      </c>
      <c r="Q45" s="59">
        <f t="shared" si="18"/>
        <v>5.5658320358786391</v>
      </c>
      <c r="R45" s="59">
        <f t="shared" si="18"/>
        <v>5.7292312179863432</v>
      </c>
      <c r="S45" s="59">
        <f t="shared" si="18"/>
        <v>4.4120245080146603</v>
      </c>
      <c r="T45" s="59">
        <f t="shared" si="18"/>
        <v>4.2274769530170122</v>
      </c>
      <c r="U45" s="59">
        <f t="shared" si="18"/>
        <v>3.5953190861781783</v>
      </c>
      <c r="V45" s="59">
        <f t="shared" si="18"/>
        <v>3.1567986813862672</v>
      </c>
      <c r="W45" s="59">
        <f t="shared" si="18"/>
        <v>3.3517775501713807</v>
      </c>
      <c r="X45" s="59">
        <f t="shared" si="9"/>
        <v>3.1019531655973442</v>
      </c>
      <c r="Y45" s="59">
        <f t="shared" si="9"/>
        <v>3.6276920722112944</v>
      </c>
      <c r="Z45" s="59">
        <f t="shared" si="9"/>
        <v>3.7482192370394838</v>
      </c>
      <c r="AA45" s="59">
        <f t="shared" si="9"/>
        <v>2.803147328113198</v>
      </c>
      <c r="AB45" s="59">
        <f t="shared" si="6"/>
        <v>1.7975786302647099</v>
      </c>
      <c r="AC45" s="59">
        <f t="shared" si="6"/>
        <v>1.0881225838800133</v>
      </c>
      <c r="AD45" s="59">
        <f t="shared" si="6"/>
        <v>0.90561564841430098</v>
      </c>
      <c r="AE45" s="59">
        <f t="shared" si="10"/>
        <v>3.3295375489732026</v>
      </c>
    </row>
    <row r="46" spans="1:33">
      <c r="A46" s="58">
        <v>870894</v>
      </c>
      <c r="B46" s="59">
        <f t="shared" ref="B46:G46" si="19">B15/B$36*100</f>
        <v>0.4042163605428562</v>
      </c>
      <c r="C46" s="59">
        <f t="shared" si="19"/>
        <v>0.74849215559230098</v>
      </c>
      <c r="D46" s="59">
        <f t="shared" si="19"/>
        <v>0.21234285989688781</v>
      </c>
      <c r="E46" s="59">
        <f t="shared" si="19"/>
        <v>0.25147762059764422</v>
      </c>
      <c r="F46" s="59">
        <f t="shared" si="19"/>
        <v>0.59071658971148178</v>
      </c>
      <c r="G46" s="59">
        <f t="shared" si="19"/>
        <v>0.7993483784299229</v>
      </c>
      <c r="H46" s="59">
        <f t="shared" ref="H46:W46" si="20">H15/H$36*100</f>
        <v>0.73767539222213729</v>
      </c>
      <c r="I46" s="59">
        <f t="shared" si="20"/>
        <v>1.206464573752043</v>
      </c>
      <c r="J46" s="59">
        <f t="shared" si="20"/>
        <v>1.5870246896591143</v>
      </c>
      <c r="K46" s="59">
        <f t="shared" si="20"/>
        <v>1.565311377328833</v>
      </c>
      <c r="L46" s="59">
        <f t="shared" si="20"/>
        <v>1.5395271640854535</v>
      </c>
      <c r="M46" s="59">
        <f t="shared" si="20"/>
        <v>1.3685906301261248</v>
      </c>
      <c r="N46" s="59">
        <f t="shared" si="20"/>
        <v>2.5409036544851213</v>
      </c>
      <c r="O46" s="59">
        <f t="shared" si="20"/>
        <v>2.3170426805842697</v>
      </c>
      <c r="P46" s="59">
        <f t="shared" si="20"/>
        <v>0.90155888863702982</v>
      </c>
      <c r="Q46" s="59">
        <f t="shared" si="20"/>
        <v>2.8820288169551311</v>
      </c>
      <c r="R46" s="59">
        <f t="shared" si="20"/>
        <v>3.1964710975608837</v>
      </c>
      <c r="S46" s="59">
        <f t="shared" si="20"/>
        <v>3.4725016157468347</v>
      </c>
      <c r="T46" s="59">
        <f t="shared" si="20"/>
        <v>3.4237686798565989</v>
      </c>
      <c r="U46" s="59">
        <f t="shared" si="20"/>
        <v>3.4776562544412735</v>
      </c>
      <c r="V46" s="59">
        <f t="shared" si="20"/>
        <v>3.3823126894152256</v>
      </c>
      <c r="W46" s="59">
        <f t="shared" si="20"/>
        <v>3.2971674939684696</v>
      </c>
      <c r="X46" s="59">
        <f t="shared" si="9"/>
        <v>2.9798697112268533</v>
      </c>
      <c r="Y46" s="59">
        <f t="shared" si="9"/>
        <v>2.9001398197760828</v>
      </c>
      <c r="Z46" s="59">
        <f t="shared" si="9"/>
        <v>2.5444177813648876</v>
      </c>
      <c r="AA46" s="59">
        <f t="shared" si="9"/>
        <v>2.4126783370398939</v>
      </c>
      <c r="AB46" s="59">
        <f t="shared" si="6"/>
        <v>2.7181760494255007</v>
      </c>
      <c r="AC46" s="59">
        <f t="shared" si="6"/>
        <v>2.4014533106799063</v>
      </c>
      <c r="AD46" s="59">
        <f t="shared" si="6"/>
        <v>2.4408399825377405</v>
      </c>
      <c r="AE46" s="59">
        <f t="shared" si="10"/>
        <v>2.6211743649768779</v>
      </c>
    </row>
    <row r="47" spans="1:33">
      <c r="A47" s="58">
        <v>848210</v>
      </c>
      <c r="B47" s="59">
        <f t="shared" ref="B47:G47" si="21">B16/B$36*100</f>
        <v>2.3009541299194831</v>
      </c>
      <c r="C47" s="59">
        <f t="shared" si="21"/>
        <v>1.7531937115801441</v>
      </c>
      <c r="D47" s="59">
        <f t="shared" si="21"/>
        <v>2.3679362331829577</v>
      </c>
      <c r="E47" s="59">
        <f t="shared" si="21"/>
        <v>1.7414112266683162</v>
      </c>
      <c r="F47" s="59">
        <f t="shared" si="21"/>
        <v>2.3354282104909534</v>
      </c>
      <c r="G47" s="59">
        <f t="shared" si="21"/>
        <v>2.7487646571635533</v>
      </c>
      <c r="H47" s="59">
        <f t="shared" ref="H47:W47" si="22">H16/H$36*100</f>
        <v>2.8605487360883664</v>
      </c>
      <c r="I47" s="59">
        <f t="shared" si="22"/>
        <v>2.9305386693886799</v>
      </c>
      <c r="J47" s="59">
        <f t="shared" si="22"/>
        <v>2.3785410843097177</v>
      </c>
      <c r="K47" s="59">
        <f t="shared" si="22"/>
        <v>3.0884236409127142</v>
      </c>
      <c r="L47" s="59">
        <f t="shared" si="22"/>
        <v>3.6362314436460661</v>
      </c>
      <c r="M47" s="59">
        <f t="shared" si="22"/>
        <v>3.446242832916397</v>
      </c>
      <c r="N47" s="59">
        <f t="shared" si="22"/>
        <v>3.8521006988883459</v>
      </c>
      <c r="O47" s="59">
        <f t="shared" si="22"/>
        <v>3.3246080987641999</v>
      </c>
      <c r="P47" s="59">
        <f t="shared" si="22"/>
        <v>1.3052168564630005</v>
      </c>
      <c r="Q47" s="59">
        <f t="shared" si="22"/>
        <v>3.000940685787703</v>
      </c>
      <c r="R47" s="59">
        <f t="shared" si="22"/>
        <v>2.931589871886529</v>
      </c>
      <c r="S47" s="59">
        <f t="shared" si="22"/>
        <v>2.5110420960140245</v>
      </c>
      <c r="T47" s="59">
        <f t="shared" si="22"/>
        <v>2.448268260112112</v>
      </c>
      <c r="U47" s="59">
        <f t="shared" si="22"/>
        <v>2.4659261551718088</v>
      </c>
      <c r="V47" s="59">
        <f t="shared" si="22"/>
        <v>2.3402197857677556</v>
      </c>
      <c r="W47" s="59">
        <f t="shared" si="22"/>
        <v>2.2861638737090262</v>
      </c>
      <c r="X47" s="59">
        <f t="shared" si="9"/>
        <v>2.5872357389772636</v>
      </c>
      <c r="Y47" s="59">
        <f t="shared" si="9"/>
        <v>2.4200752277091984</v>
      </c>
      <c r="Z47" s="59">
        <f t="shared" si="9"/>
        <v>2.4949028914380724</v>
      </c>
      <c r="AA47" s="59">
        <f t="shared" si="9"/>
        <v>2.66568551802651</v>
      </c>
      <c r="AB47" s="59">
        <f t="shared" si="6"/>
        <v>3.3686550747988457</v>
      </c>
      <c r="AC47" s="59">
        <f t="shared" si="6"/>
        <v>3.0301439772483918</v>
      </c>
      <c r="AD47" s="59">
        <f t="shared" si="6"/>
        <v>2.8944556076898662</v>
      </c>
      <c r="AE47" s="59">
        <f t="shared" si="10"/>
        <v>2.7113563235554148</v>
      </c>
    </row>
    <row r="48" spans="1:33">
      <c r="A48" s="58">
        <v>851220</v>
      </c>
      <c r="B48" s="59">
        <f t="shared" ref="B48:G48" si="23">B17/B$36*100</f>
        <v>0.53818964174476869</v>
      </c>
      <c r="C48" s="59">
        <f t="shared" si="23"/>
        <v>0.75141524931143311</v>
      </c>
      <c r="D48" s="59">
        <f t="shared" si="23"/>
        <v>0.30955465530658011</v>
      </c>
      <c r="E48" s="59">
        <f t="shared" si="23"/>
        <v>0.27182807934406689</v>
      </c>
      <c r="F48" s="59">
        <f t="shared" si="23"/>
        <v>0.88931795822932169</v>
      </c>
      <c r="G48" s="59">
        <f t="shared" si="23"/>
        <v>0.79650020013546341</v>
      </c>
      <c r="H48" s="59">
        <f t="shared" ref="H48:W48" si="24">H17/H$36*100</f>
        <v>0.75347667247236627</v>
      </c>
      <c r="I48" s="59">
        <f t="shared" si="24"/>
        <v>0.60960108281542325</v>
      </c>
      <c r="J48" s="59">
        <f t="shared" si="24"/>
        <v>0.75746308599314027</v>
      </c>
      <c r="K48" s="59">
        <f t="shared" si="24"/>
        <v>0.95461219204793712</v>
      </c>
      <c r="L48" s="59">
        <f t="shared" si="24"/>
        <v>0.69546528999978152</v>
      </c>
      <c r="M48" s="59">
        <f t="shared" si="24"/>
        <v>0.80379165650007411</v>
      </c>
      <c r="N48" s="59">
        <f t="shared" si="24"/>
        <v>0.74411220838097003</v>
      </c>
      <c r="O48" s="59">
        <f t="shared" si="24"/>
        <v>0.81883883992638373</v>
      </c>
      <c r="P48" s="59">
        <f t="shared" si="24"/>
        <v>0.98962398247154693</v>
      </c>
      <c r="Q48" s="59">
        <f t="shared" si="24"/>
        <v>1.126174734791848</v>
      </c>
      <c r="R48" s="59">
        <f t="shared" si="24"/>
        <v>1.4190610362595184</v>
      </c>
      <c r="S48" s="59">
        <f t="shared" si="24"/>
        <v>1.6101195054671138</v>
      </c>
      <c r="T48" s="59">
        <f t="shared" si="24"/>
        <v>1.7846665257086805</v>
      </c>
      <c r="U48" s="59">
        <f t="shared" si="24"/>
        <v>1.927364916950816</v>
      </c>
      <c r="V48" s="59">
        <f t="shared" si="24"/>
        <v>1.8647152049297158</v>
      </c>
      <c r="W48" s="59">
        <f t="shared" si="24"/>
        <v>2.1596620984398194</v>
      </c>
      <c r="X48" s="59">
        <f t="shared" si="9"/>
        <v>2.5600742209785308</v>
      </c>
      <c r="Y48" s="59">
        <f t="shared" si="9"/>
        <v>2.8588445664871136</v>
      </c>
      <c r="Z48" s="59">
        <f t="shared" si="9"/>
        <v>2.978376287520589</v>
      </c>
      <c r="AA48" s="59">
        <f t="shared" si="9"/>
        <v>3.3026247257700119</v>
      </c>
      <c r="AB48" s="59">
        <f t="shared" si="6"/>
        <v>3.5302775322362785</v>
      </c>
      <c r="AC48" s="59">
        <f t="shared" si="6"/>
        <v>3.0080998667045478</v>
      </c>
      <c r="AD48" s="59">
        <f t="shared" si="6"/>
        <v>2.8729699864368725</v>
      </c>
      <c r="AE48" s="59">
        <f t="shared" si="10"/>
        <v>2.0616632151346641</v>
      </c>
    </row>
    <row r="49" spans="1:31">
      <c r="A49" s="58">
        <v>401693</v>
      </c>
      <c r="B49" s="59">
        <f t="shared" ref="B49:G49" si="25">B18/B$36*100</f>
        <v>0.84938673504290685</v>
      </c>
      <c r="C49" s="59">
        <f t="shared" si="25"/>
        <v>0.91715267654535326</v>
      </c>
      <c r="D49" s="59">
        <f t="shared" si="25"/>
        <v>1.0655789168792265</v>
      </c>
      <c r="E49" s="59">
        <f t="shared" si="25"/>
        <v>0.82893171165496804</v>
      </c>
      <c r="F49" s="59">
        <f t="shared" si="25"/>
        <v>1.1209820008644353</v>
      </c>
      <c r="G49" s="59">
        <f t="shared" si="25"/>
        <v>1.3556547964504535</v>
      </c>
      <c r="H49" s="59">
        <f t="shared" ref="H49:W49" si="26">H18/H$36*100</f>
        <v>1.3867484478525889</v>
      </c>
      <c r="I49" s="59">
        <f t="shared" si="26"/>
        <v>1.317435500013062</v>
      </c>
      <c r="J49" s="59">
        <f t="shared" si="26"/>
        <v>1.2962422667445803</v>
      </c>
      <c r="K49" s="59">
        <f t="shared" si="26"/>
        <v>1.6927964113980627</v>
      </c>
      <c r="L49" s="59">
        <f t="shared" si="26"/>
        <v>1.9101284448626843</v>
      </c>
      <c r="M49" s="59">
        <f t="shared" si="26"/>
        <v>2.0560117326630314</v>
      </c>
      <c r="N49" s="59">
        <f t="shared" si="26"/>
        <v>2.5263734364729493</v>
      </c>
      <c r="O49" s="59">
        <f t="shared" si="26"/>
        <v>2.4129906843778124</v>
      </c>
      <c r="P49" s="59">
        <f t="shared" si="26"/>
        <v>0.80388835746784559</v>
      </c>
      <c r="Q49" s="59">
        <f t="shared" si="26"/>
        <v>2.3138771524817701</v>
      </c>
      <c r="R49" s="59">
        <f t="shared" si="26"/>
        <v>2.266766964375833</v>
      </c>
      <c r="S49" s="59">
        <f t="shared" si="26"/>
        <v>2.2185407065519289</v>
      </c>
      <c r="T49" s="59">
        <f t="shared" si="26"/>
        <v>2.3366021806524322</v>
      </c>
      <c r="U49" s="59">
        <f t="shared" si="26"/>
        <v>2.3205062613176013</v>
      </c>
      <c r="V49" s="59">
        <f t="shared" si="26"/>
        <v>2.167150633241679</v>
      </c>
      <c r="W49" s="59">
        <f t="shared" si="26"/>
        <v>2.1625153444446781</v>
      </c>
      <c r="X49" s="59">
        <f t="shared" si="9"/>
        <v>2.2706467227539293</v>
      </c>
      <c r="Y49" s="59">
        <f t="shared" si="9"/>
        <v>2.207427976852141</v>
      </c>
      <c r="Z49" s="59">
        <f t="shared" si="9"/>
        <v>2.2868965753481749</v>
      </c>
      <c r="AA49" s="59">
        <f t="shared" si="9"/>
        <v>2.2547826341173574</v>
      </c>
      <c r="AB49" s="59">
        <f t="shared" si="6"/>
        <v>2.4040911460984482</v>
      </c>
      <c r="AC49" s="59">
        <f t="shared" si="6"/>
        <v>0</v>
      </c>
      <c r="AD49" s="59">
        <f t="shared" si="6"/>
        <v>2.1742415716558079</v>
      </c>
      <c r="AE49" s="59">
        <f t="shared" si="10"/>
        <v>1.9851616361957189</v>
      </c>
    </row>
    <row r="50" spans="1:31">
      <c r="A50" s="58">
        <v>870830</v>
      </c>
      <c r="B50" s="59">
        <f t="shared" ref="B50:G50" si="27">B19/B$36*100</f>
        <v>0</v>
      </c>
      <c r="C50" s="59">
        <f t="shared" si="27"/>
        <v>0</v>
      </c>
      <c r="D50" s="59">
        <f t="shared" si="27"/>
        <v>0</v>
      </c>
      <c r="E50" s="59">
        <f t="shared" si="27"/>
        <v>0</v>
      </c>
      <c r="F50" s="59">
        <f t="shared" si="27"/>
        <v>0</v>
      </c>
      <c r="G50" s="59">
        <f t="shared" si="27"/>
        <v>0</v>
      </c>
      <c r="H50" s="59">
        <f t="shared" ref="H50:W50" si="28">H19/H$36*100</f>
        <v>0</v>
      </c>
      <c r="I50" s="59">
        <f t="shared" si="28"/>
        <v>0</v>
      </c>
      <c r="J50" s="59">
        <f t="shared" si="28"/>
        <v>0</v>
      </c>
      <c r="K50" s="59">
        <f t="shared" si="28"/>
        <v>0</v>
      </c>
      <c r="L50" s="59">
        <f t="shared" si="28"/>
        <v>0</v>
      </c>
      <c r="M50" s="59">
        <f t="shared" si="28"/>
        <v>0</v>
      </c>
      <c r="N50" s="59">
        <f t="shared" si="28"/>
        <v>3.406680081857536</v>
      </c>
      <c r="O50" s="59">
        <f t="shared" si="28"/>
        <v>2.5244928153006883</v>
      </c>
      <c r="P50" s="59">
        <f t="shared" si="28"/>
        <v>2.3374042703701838</v>
      </c>
      <c r="Q50" s="59">
        <f t="shared" si="28"/>
        <v>2.7027110710051701</v>
      </c>
      <c r="R50" s="59">
        <f t="shared" si="28"/>
        <v>2.4227777190972706</v>
      </c>
      <c r="S50" s="59">
        <f t="shared" si="28"/>
        <v>2.2902466175803307</v>
      </c>
      <c r="T50" s="59">
        <f t="shared" si="28"/>
        <v>2.132187591263337</v>
      </c>
      <c r="U50" s="59">
        <f t="shared" si="28"/>
        <v>1.97123388698155</v>
      </c>
      <c r="V50" s="59">
        <f t="shared" si="28"/>
        <v>1.6754699713201859</v>
      </c>
      <c r="W50" s="59">
        <f t="shared" si="28"/>
        <v>1.6940156787333189</v>
      </c>
      <c r="X50" s="59">
        <f t="shared" si="9"/>
        <v>1.8260666072258367</v>
      </c>
      <c r="Y50" s="59">
        <f t="shared" si="9"/>
        <v>1.8945427405148609</v>
      </c>
      <c r="Z50" s="59">
        <f t="shared" si="9"/>
        <v>2.2281917271256693</v>
      </c>
      <c r="AA50" s="59">
        <f t="shared" si="9"/>
        <v>2.0346996031017701</v>
      </c>
      <c r="AB50" s="59">
        <f t="shared" si="6"/>
        <v>2.039118595286054</v>
      </c>
      <c r="AC50" s="59">
        <f t="shared" si="6"/>
        <v>1.8942832513048551</v>
      </c>
      <c r="AD50" s="59">
        <f t="shared" si="6"/>
        <v>2.1686383102597162</v>
      </c>
      <c r="AE50" s="59">
        <f t="shared" si="10"/>
        <v>1.8365079021010335</v>
      </c>
    </row>
    <row r="51" spans="1:31">
      <c r="A51" s="58">
        <v>841430</v>
      </c>
      <c r="B51" s="59">
        <f t="shared" ref="B51:G51" si="29">B20/B$36*100</f>
        <v>5.6417330452435079</v>
      </c>
      <c r="C51" s="59">
        <f t="shared" si="29"/>
        <v>3.9847787161956854</v>
      </c>
      <c r="D51" s="59">
        <f t="shared" si="29"/>
        <v>4.1995783836075935</v>
      </c>
      <c r="E51" s="59">
        <f t="shared" si="29"/>
        <v>4.508741683916746</v>
      </c>
      <c r="F51" s="59">
        <f t="shared" si="29"/>
        <v>7.5621858041520937</v>
      </c>
      <c r="G51" s="59">
        <f t="shared" si="29"/>
        <v>6.2150423455224288</v>
      </c>
      <c r="H51" s="59">
        <f t="shared" ref="H51:W51" si="30">H20/H$36*100</f>
        <v>6.629330962306323</v>
      </c>
      <c r="I51" s="59">
        <f t="shared" si="30"/>
        <v>5.490612822805268</v>
      </c>
      <c r="J51" s="59">
        <f t="shared" si="30"/>
        <v>4.4336095822227479</v>
      </c>
      <c r="K51" s="59">
        <f t="shared" si="30"/>
        <v>5.4175255193086826</v>
      </c>
      <c r="L51" s="59">
        <f t="shared" si="30"/>
        <v>5.1521937056729996</v>
      </c>
      <c r="M51" s="59">
        <f t="shared" si="30"/>
        <v>3.7011135152081924</v>
      </c>
      <c r="N51" s="59">
        <f t="shared" si="30"/>
        <v>3.5806994287184946</v>
      </c>
      <c r="O51" s="59">
        <f t="shared" si="30"/>
        <v>3.1079284502324218</v>
      </c>
      <c r="P51" s="59">
        <f t="shared" si="30"/>
        <v>0.24450938959377222</v>
      </c>
      <c r="Q51" s="59">
        <f t="shared" si="30"/>
        <v>2.4805104779677372</v>
      </c>
      <c r="R51" s="59">
        <f t="shared" si="30"/>
        <v>2.2682815639392508</v>
      </c>
      <c r="S51" s="59">
        <f t="shared" si="30"/>
        <v>1.9272419642625211</v>
      </c>
      <c r="T51" s="59">
        <f t="shared" si="30"/>
        <v>2.1997727363251305</v>
      </c>
      <c r="U51" s="59">
        <f t="shared" si="30"/>
        <v>2.0083832479409498</v>
      </c>
      <c r="V51" s="59">
        <f t="shared" si="30"/>
        <v>1.7928335487073541</v>
      </c>
      <c r="W51" s="59">
        <f t="shared" si="30"/>
        <v>1.6244978776558081</v>
      </c>
      <c r="X51" s="59">
        <f t="shared" si="9"/>
        <v>1.7562447191248358</v>
      </c>
      <c r="Y51" s="59">
        <f t="shared" si="9"/>
        <v>1.6660461160046307</v>
      </c>
      <c r="Z51" s="59">
        <f t="shared" si="9"/>
        <v>1.6270746573337294</v>
      </c>
      <c r="AA51" s="59">
        <f t="shared" si="9"/>
        <v>1.5925938037530292</v>
      </c>
      <c r="AB51" s="59">
        <f t="shared" si="6"/>
        <v>1.846806585491114</v>
      </c>
      <c r="AC51" s="59">
        <f t="shared" si="6"/>
        <v>1.7517393985234313</v>
      </c>
      <c r="AD51" s="59">
        <f t="shared" si="6"/>
        <v>1.6661105599674753</v>
      </c>
      <c r="AE51" s="59">
        <f t="shared" si="10"/>
        <v>2.2982406632953865</v>
      </c>
    </row>
    <row r="52" spans="1:31">
      <c r="A52" s="58">
        <v>848310</v>
      </c>
      <c r="B52" s="59">
        <f t="shared" ref="B52:G52" si="31">B21/B$36*100</f>
        <v>0.65854305235267263</v>
      </c>
      <c r="C52" s="59">
        <f t="shared" si="31"/>
        <v>0.57573133203594806</v>
      </c>
      <c r="D52" s="59">
        <f t="shared" si="31"/>
        <v>0.67748169853109763</v>
      </c>
      <c r="E52" s="59">
        <f t="shared" si="31"/>
        <v>0.64458296087463229</v>
      </c>
      <c r="F52" s="59">
        <f t="shared" si="31"/>
        <v>0.98334285319797643</v>
      </c>
      <c r="G52" s="59">
        <f t="shared" si="31"/>
        <v>1.0379757470617281</v>
      </c>
      <c r="H52" s="59">
        <f t="shared" ref="H52:W52" si="32">H21/H$36*100</f>
        <v>1.3616660070131106</v>
      </c>
      <c r="I52" s="59">
        <f t="shared" si="32"/>
        <v>1.2611794108133745</v>
      </c>
      <c r="J52" s="59">
        <f t="shared" si="32"/>
        <v>1.3067647884768827</v>
      </c>
      <c r="K52" s="59">
        <f t="shared" si="32"/>
        <v>1.7687750067017762</v>
      </c>
      <c r="L52" s="59">
        <f t="shared" si="32"/>
        <v>2.1842514737190162</v>
      </c>
      <c r="M52" s="59">
        <f t="shared" si="32"/>
        <v>2.1285036651838189</v>
      </c>
      <c r="N52" s="59">
        <f t="shared" si="32"/>
        <v>3.1220962855464149</v>
      </c>
      <c r="O52" s="59">
        <f t="shared" si="32"/>
        <v>3.0858721798255071</v>
      </c>
      <c r="P52" s="59">
        <f t="shared" si="32"/>
        <v>0.49492277642582277</v>
      </c>
      <c r="Q52" s="59">
        <f t="shared" si="32"/>
        <v>2.6539037202246303</v>
      </c>
      <c r="R52" s="59">
        <f t="shared" si="32"/>
        <v>2.6270748582098209</v>
      </c>
      <c r="S52" s="59">
        <f t="shared" si="32"/>
        <v>2.3964317273914402</v>
      </c>
      <c r="T52" s="59">
        <f t="shared" si="32"/>
        <v>1.9125461771311998</v>
      </c>
      <c r="U52" s="59">
        <f t="shared" si="32"/>
        <v>1.8767571058833077</v>
      </c>
      <c r="V52" s="59">
        <f t="shared" si="32"/>
        <v>1.7627959659910153</v>
      </c>
      <c r="W52" s="59">
        <f t="shared" si="32"/>
        <v>1.5862938764512391</v>
      </c>
      <c r="X52" s="59">
        <f t="shared" si="9"/>
        <v>1.7250615283927393</v>
      </c>
      <c r="Y52" s="59">
        <f t="shared" si="9"/>
        <v>1.7920016207088589</v>
      </c>
      <c r="Z52" s="59">
        <f t="shared" si="9"/>
        <v>1.9131028509909234</v>
      </c>
      <c r="AA52" s="59">
        <f t="shared" si="9"/>
        <v>1.6004387326696481</v>
      </c>
      <c r="AB52" s="59">
        <f t="shared" si="6"/>
        <v>1.8401950694551508</v>
      </c>
      <c r="AC52" s="59">
        <f t="shared" si="6"/>
        <v>1.7000086472913849</v>
      </c>
      <c r="AD52" s="59">
        <f t="shared" si="6"/>
        <v>1.8141680794291835</v>
      </c>
      <c r="AE52" s="59">
        <f t="shared" si="10"/>
        <v>1.883366892372595</v>
      </c>
    </row>
    <row r="53" spans="1:31">
      <c r="A53" s="58">
        <v>840999</v>
      </c>
      <c r="B53" s="59">
        <f t="shared" ref="B53:G53" si="33">B22/B$36*100</f>
        <v>5.8793292437598623</v>
      </c>
      <c r="C53" s="59">
        <f t="shared" si="33"/>
        <v>6.1971963861411163</v>
      </c>
      <c r="D53" s="59">
        <f t="shared" si="33"/>
        <v>5.0513896306741302</v>
      </c>
      <c r="E53" s="59">
        <f t="shared" si="33"/>
        <v>3.2578901041940758</v>
      </c>
      <c r="F53" s="59">
        <f t="shared" si="33"/>
        <v>2.9809071907602283</v>
      </c>
      <c r="G53" s="59">
        <f t="shared" si="33"/>
        <v>2.8906734518368467</v>
      </c>
      <c r="H53" s="59">
        <f t="shared" ref="H53:W53" si="34">H22/H$36*100</f>
        <v>2.6696814350928513</v>
      </c>
      <c r="I53" s="59">
        <f t="shared" si="34"/>
        <v>2.1135721126344817</v>
      </c>
      <c r="J53" s="59">
        <f t="shared" si="34"/>
        <v>1.2654684570163057</v>
      </c>
      <c r="K53" s="59">
        <f t="shared" si="34"/>
        <v>1.5021114960015653</v>
      </c>
      <c r="L53" s="59">
        <f t="shared" si="34"/>
        <v>1.6829071629589556</v>
      </c>
      <c r="M53" s="59">
        <f t="shared" si="34"/>
        <v>1.2346059929528763</v>
      </c>
      <c r="N53" s="59">
        <f t="shared" si="34"/>
        <v>2.0131958119048718</v>
      </c>
      <c r="O53" s="59">
        <f t="shared" si="34"/>
        <v>2.9566331222316804</v>
      </c>
      <c r="P53" s="59">
        <f t="shared" si="34"/>
        <v>0.5907803617539169</v>
      </c>
      <c r="Q53" s="59">
        <f t="shared" si="34"/>
        <v>1.9595555639610289</v>
      </c>
      <c r="R53" s="59">
        <f t="shared" si="34"/>
        <v>2.0164857725624388</v>
      </c>
      <c r="S53" s="59">
        <f t="shared" si="34"/>
        <v>1.5834416761619852</v>
      </c>
      <c r="T53" s="59">
        <f t="shared" si="34"/>
        <v>1.3522222348331863</v>
      </c>
      <c r="U53" s="59">
        <f t="shared" si="34"/>
        <v>1.4519114983997785</v>
      </c>
      <c r="V53" s="59">
        <f t="shared" si="34"/>
        <v>1.3061657941344678</v>
      </c>
      <c r="W53" s="59">
        <f t="shared" si="34"/>
        <v>1.2252022354587138</v>
      </c>
      <c r="X53" s="59">
        <f t="shared" si="9"/>
        <v>1.657316186539826</v>
      </c>
      <c r="Y53" s="59">
        <f t="shared" si="9"/>
        <v>1.689082529153449</v>
      </c>
      <c r="Z53" s="59">
        <f t="shared" si="9"/>
        <v>1.7156857434845865</v>
      </c>
      <c r="AA53" s="59">
        <f t="shared" si="9"/>
        <v>2.0179722242127927</v>
      </c>
      <c r="AB53" s="59">
        <f t="shared" si="6"/>
        <v>2.0806516285591701</v>
      </c>
      <c r="AC53" s="59">
        <f t="shared" si="6"/>
        <v>0</v>
      </c>
      <c r="AD53" s="59">
        <f t="shared" si="6"/>
        <v>2.4245209375954246</v>
      </c>
      <c r="AE53" s="59">
        <f t="shared" si="10"/>
        <v>1.6776330029891735</v>
      </c>
    </row>
    <row r="54" spans="1:31">
      <c r="A54" s="58">
        <v>841459</v>
      </c>
      <c r="B54" s="59">
        <f t="shared" ref="B54:G54" si="35">B23/B$36*100</f>
        <v>2.2815554514807803</v>
      </c>
      <c r="C54" s="59">
        <f t="shared" si="35"/>
        <v>1.5202331498687205</v>
      </c>
      <c r="D54" s="59">
        <f t="shared" si="35"/>
        <v>1.6037379466829857</v>
      </c>
      <c r="E54" s="59">
        <f t="shared" si="35"/>
        <v>1.0842944513146113</v>
      </c>
      <c r="F54" s="59">
        <f t="shared" si="35"/>
        <v>0.65642401854994203</v>
      </c>
      <c r="G54" s="59">
        <f t="shared" si="35"/>
        <v>0.76451240662135156</v>
      </c>
      <c r="H54" s="59">
        <f t="shared" ref="H54:W54" si="36">H23/H$36*100</f>
        <v>0.94615360062085163</v>
      </c>
      <c r="I54" s="59">
        <f t="shared" si="36"/>
        <v>0.86136039314521684</v>
      </c>
      <c r="J54" s="59">
        <f t="shared" si="36"/>
        <v>0.79411675120604031</v>
      </c>
      <c r="K54" s="59">
        <f t="shared" si="36"/>
        <v>1.3861100227413325</v>
      </c>
      <c r="L54" s="59">
        <f t="shared" si="36"/>
        <v>1.4139084298302813</v>
      </c>
      <c r="M54" s="59">
        <f t="shared" si="36"/>
        <v>1.2093203086109479</v>
      </c>
      <c r="N54" s="59">
        <f t="shared" si="36"/>
        <v>2.9526880882772564</v>
      </c>
      <c r="O54" s="59">
        <f t="shared" si="36"/>
        <v>2.7964116702087196</v>
      </c>
      <c r="P54" s="59">
        <f t="shared" si="36"/>
        <v>0.68841637735168204</v>
      </c>
      <c r="Q54" s="59">
        <f t="shared" si="36"/>
        <v>2.2058060189478979</v>
      </c>
      <c r="R54" s="59">
        <f t="shared" si="36"/>
        <v>2.0570891725901368</v>
      </c>
      <c r="S54" s="59">
        <f t="shared" si="36"/>
        <v>1.2197635340355111</v>
      </c>
      <c r="T54" s="59">
        <f t="shared" si="36"/>
        <v>2.0281359825372776</v>
      </c>
      <c r="U54" s="59">
        <f t="shared" si="36"/>
        <v>1.8872392046065809</v>
      </c>
      <c r="V54" s="59">
        <f t="shared" si="36"/>
        <v>1.7105960409614331</v>
      </c>
      <c r="W54" s="59">
        <f t="shared" si="36"/>
        <v>1.6058470806956282</v>
      </c>
      <c r="X54" s="59">
        <f t="shared" si="9"/>
        <v>1.6412072968935072</v>
      </c>
      <c r="Y54" s="59">
        <f t="shared" si="9"/>
        <v>1.6675514763355466</v>
      </c>
      <c r="Z54" s="59">
        <f t="shared" si="9"/>
        <v>1.8100933177387357</v>
      </c>
      <c r="AA54" s="59">
        <f t="shared" si="9"/>
        <v>1.8188242288472809</v>
      </c>
      <c r="AB54" s="59">
        <f t="shared" si="6"/>
        <v>2.003743765516413</v>
      </c>
      <c r="AC54" s="59">
        <f t="shared" si="6"/>
        <v>1.7931624806493014</v>
      </c>
      <c r="AD54" s="59">
        <f t="shared" si="6"/>
        <v>1.7413923368327495</v>
      </c>
      <c r="AE54" s="59">
        <f t="shared" si="10"/>
        <v>1.7328787953452411</v>
      </c>
    </row>
    <row r="55" spans="1:31">
      <c r="A55" s="58">
        <v>842139</v>
      </c>
      <c r="B55" s="59">
        <f t="shared" ref="B55:G55" si="37">B24/B$36*100</f>
        <v>1.8859142242265072</v>
      </c>
      <c r="C55" s="59">
        <f t="shared" si="37"/>
        <v>1.3889173799403152</v>
      </c>
      <c r="D55" s="59">
        <f t="shared" si="37"/>
        <v>1.168741000458897</v>
      </c>
      <c r="E55" s="59">
        <f t="shared" si="37"/>
        <v>0.52848575004335618</v>
      </c>
      <c r="F55" s="59">
        <f t="shared" si="37"/>
        <v>1.3378287650885954</v>
      </c>
      <c r="G55" s="59">
        <f t="shared" si="37"/>
        <v>1.4629179489552071</v>
      </c>
      <c r="H55" s="59">
        <f t="shared" ref="H55:W55" si="38">H24/H$36*100</f>
        <v>3.2936977389732252</v>
      </c>
      <c r="I55" s="59">
        <f t="shared" si="38"/>
        <v>3.3279869023365722</v>
      </c>
      <c r="J55" s="59">
        <f t="shared" si="38"/>
        <v>1.9872266410544821</v>
      </c>
      <c r="K55" s="59">
        <f t="shared" si="38"/>
        <v>2.5341480506814151</v>
      </c>
      <c r="L55" s="59">
        <f t="shared" si="38"/>
        <v>2.8567983659474874</v>
      </c>
      <c r="M55" s="59">
        <f t="shared" si="38"/>
        <v>2.6502241872159904</v>
      </c>
      <c r="N55" s="59">
        <f t="shared" si="38"/>
        <v>2.5198905664884856</v>
      </c>
      <c r="O55" s="59">
        <f t="shared" si="38"/>
        <v>2.3306027008770922</v>
      </c>
      <c r="P55" s="59">
        <f t="shared" si="38"/>
        <v>0.21010464228601844</v>
      </c>
      <c r="Q55" s="59">
        <f t="shared" si="38"/>
        <v>2.2901000380633625</v>
      </c>
      <c r="R55" s="59">
        <f t="shared" si="38"/>
        <v>2.014803134441272</v>
      </c>
      <c r="S55" s="59">
        <f t="shared" si="38"/>
        <v>1.795555784883152</v>
      </c>
      <c r="T55" s="59">
        <f t="shared" si="38"/>
        <v>1.9544419351090394</v>
      </c>
      <c r="U55" s="59">
        <f t="shared" si="38"/>
        <v>1.9101464719154655</v>
      </c>
      <c r="V55" s="59">
        <f t="shared" si="38"/>
        <v>1.6107479348261284</v>
      </c>
      <c r="W55" s="59">
        <f t="shared" si="38"/>
        <v>1.5130587415441932</v>
      </c>
      <c r="X55" s="59">
        <f t="shared" si="9"/>
        <v>1.6172767021863383</v>
      </c>
      <c r="Y55" s="59">
        <f t="shared" si="9"/>
        <v>1.9144710159962806</v>
      </c>
      <c r="Z55" s="59">
        <f t="shared" si="9"/>
        <v>3.0895397478831499</v>
      </c>
      <c r="AA55" s="59">
        <f t="shared" si="9"/>
        <v>2.4109049717417381</v>
      </c>
      <c r="AB55" s="59">
        <f t="shared" si="6"/>
        <v>2.4293073477872471</v>
      </c>
      <c r="AC55" s="59">
        <f t="shared" si="6"/>
        <v>1.7006999084214183</v>
      </c>
      <c r="AD55" s="59">
        <f t="shared" si="6"/>
        <v>2.0842974396473304</v>
      </c>
      <c r="AE55" s="59">
        <f t="shared" si="10"/>
        <v>2.0289705098966073</v>
      </c>
    </row>
    <row r="56" spans="1:31">
      <c r="A56" s="58">
        <v>940190</v>
      </c>
      <c r="B56" s="59">
        <f t="shared" ref="B56:G56" si="39">B25/B$36*100</f>
        <v>0.30828776935456004</v>
      </c>
      <c r="C56" s="59">
        <f t="shared" si="39"/>
        <v>0.23471687641098718</v>
      </c>
      <c r="D56" s="59">
        <f t="shared" si="39"/>
        <v>0.25834854167921328</v>
      </c>
      <c r="E56" s="59">
        <f t="shared" si="39"/>
        <v>0.24635069921499037</v>
      </c>
      <c r="F56" s="59">
        <f t="shared" si="39"/>
        <v>0.33201924843518649</v>
      </c>
      <c r="G56" s="59">
        <f t="shared" si="39"/>
        <v>1.0814135218033376</v>
      </c>
      <c r="H56" s="59">
        <f t="shared" ref="H56:W56" si="40">H25/H$36*100</f>
        <v>1.1278705456762084</v>
      </c>
      <c r="I56" s="59">
        <f t="shared" si="40"/>
        <v>0.8691145114859532</v>
      </c>
      <c r="J56" s="59">
        <f t="shared" si="40"/>
        <v>1.126577082378728</v>
      </c>
      <c r="K56" s="59">
        <f t="shared" si="40"/>
        <v>1.5469285084879854</v>
      </c>
      <c r="L56" s="59">
        <f t="shared" si="40"/>
        <v>1.5552430978872598</v>
      </c>
      <c r="M56" s="59">
        <f t="shared" si="40"/>
        <v>1.5040862251350733</v>
      </c>
      <c r="N56" s="59">
        <f t="shared" si="40"/>
        <v>1.9527092785302569</v>
      </c>
      <c r="O56" s="59">
        <f t="shared" si="40"/>
        <v>1.6864002355925218</v>
      </c>
      <c r="P56" s="59">
        <f t="shared" si="40"/>
        <v>0.88388031776165044</v>
      </c>
      <c r="Q56" s="59">
        <f t="shared" si="40"/>
        <v>2.110369132413779</v>
      </c>
      <c r="R56" s="59">
        <f t="shared" si="40"/>
        <v>2.102477021391338</v>
      </c>
      <c r="S56" s="59">
        <f t="shared" si="40"/>
        <v>2.1440489622635681</v>
      </c>
      <c r="T56" s="59">
        <f t="shared" si="40"/>
        <v>2.0252098398323848</v>
      </c>
      <c r="U56" s="59">
        <f t="shared" si="40"/>
        <v>1.7601706056175375</v>
      </c>
      <c r="V56" s="59">
        <f t="shared" si="40"/>
        <v>1.4604970010032594</v>
      </c>
      <c r="W56" s="59">
        <f t="shared" si="40"/>
        <v>1.5091491461729858</v>
      </c>
      <c r="X56" s="59">
        <f t="shared" si="9"/>
        <v>1.5335063894327161</v>
      </c>
      <c r="Y56" s="59">
        <f t="shared" si="9"/>
        <v>1.3245212210919428</v>
      </c>
      <c r="Z56" s="59">
        <f t="shared" si="9"/>
        <v>1.0590367848529625</v>
      </c>
      <c r="AA56" s="59">
        <f t="shared" si="9"/>
        <v>0.8814255246987337</v>
      </c>
      <c r="AB56" s="59">
        <f t="shared" si="6"/>
        <v>0.85680720635591456</v>
      </c>
      <c r="AC56" s="59">
        <f t="shared" si="6"/>
        <v>0</v>
      </c>
      <c r="AD56" s="59">
        <f t="shared" si="6"/>
        <v>0</v>
      </c>
      <c r="AE56" s="59">
        <f t="shared" si="10"/>
        <v>1.2903788896767545</v>
      </c>
    </row>
    <row r="57" spans="1:31">
      <c r="A57" s="58">
        <v>870880</v>
      </c>
      <c r="B57" s="59">
        <f t="shared" ref="B57:G57" si="41">B26/B$36*100</f>
        <v>0.21621723751323535</v>
      </c>
      <c r="C57" s="59">
        <f t="shared" si="41"/>
        <v>0.27101536301821438</v>
      </c>
      <c r="D57" s="59">
        <f t="shared" si="41"/>
        <v>0.26568665637290945</v>
      </c>
      <c r="E57" s="59">
        <f t="shared" si="41"/>
        <v>0.20555155063204708</v>
      </c>
      <c r="F57" s="59">
        <f t="shared" si="41"/>
        <v>0.31671007298833886</v>
      </c>
      <c r="G57" s="59">
        <f t="shared" si="41"/>
        <v>0.42779102135000008</v>
      </c>
      <c r="H57" s="59">
        <f t="shared" ref="H57:W57" si="42">H26/H$36*100</f>
        <v>0.48147635210130152</v>
      </c>
      <c r="I57" s="59">
        <f t="shared" si="42"/>
        <v>0.42338952844908151</v>
      </c>
      <c r="J57" s="59">
        <f t="shared" si="42"/>
        <v>0.3766599046636484</v>
      </c>
      <c r="K57" s="59">
        <f t="shared" si="42"/>
        <v>0.40667125505174129</v>
      </c>
      <c r="L57" s="59">
        <f t="shared" si="42"/>
        <v>0.31381094914464985</v>
      </c>
      <c r="M57" s="59">
        <f t="shared" si="42"/>
        <v>0.25599575430971594</v>
      </c>
      <c r="N57" s="59">
        <f t="shared" si="42"/>
        <v>0.81055647513112472</v>
      </c>
      <c r="O57" s="59">
        <f t="shared" si="42"/>
        <v>0.85725653883128861</v>
      </c>
      <c r="P57" s="59">
        <f t="shared" si="42"/>
        <v>1.1316311924335538</v>
      </c>
      <c r="Q57" s="59">
        <f t="shared" si="42"/>
        <v>1.4152444462701972</v>
      </c>
      <c r="R57" s="59">
        <f t="shared" si="42"/>
        <v>1.4207630250511587</v>
      </c>
      <c r="S57" s="59">
        <f t="shared" si="42"/>
        <v>1.5251171895125466</v>
      </c>
      <c r="T57" s="59">
        <f t="shared" si="42"/>
        <v>1.4428668509341904</v>
      </c>
      <c r="U57" s="59">
        <f t="shared" si="42"/>
        <v>1.5177754233657228</v>
      </c>
      <c r="V57" s="59">
        <f t="shared" si="42"/>
        <v>1.4371445544113339</v>
      </c>
      <c r="W57" s="59">
        <f t="shared" si="42"/>
        <v>1.4203535901217674</v>
      </c>
      <c r="X57" s="59">
        <f t="shared" si="9"/>
        <v>1.496983938912817</v>
      </c>
      <c r="Y57" s="59">
        <f t="shared" si="9"/>
        <v>1.5135360926431931</v>
      </c>
      <c r="Z57" s="59">
        <f t="shared" si="9"/>
        <v>1.4698075130771131</v>
      </c>
      <c r="AA57" s="59">
        <f t="shared" si="9"/>
        <v>1.7338745340034161</v>
      </c>
      <c r="AB57" s="59">
        <f t="shared" si="6"/>
        <v>1.7948457377953322</v>
      </c>
      <c r="AC57" s="59">
        <f t="shared" si="6"/>
        <v>1.6309215391799878</v>
      </c>
      <c r="AD57" s="59">
        <f t="shared" si="6"/>
        <v>1.6229666107332781</v>
      </c>
      <c r="AE57" s="59">
        <f t="shared" si="10"/>
        <v>1.3280560738748317</v>
      </c>
    </row>
    <row r="58" spans="1:31">
      <c r="A58" s="58">
        <v>841330</v>
      </c>
      <c r="B58" s="59">
        <f t="shared" ref="B58:G58" si="43">B27/B$36*100</f>
        <v>0.31510170802698179</v>
      </c>
      <c r="C58" s="59">
        <f t="shared" si="43"/>
        <v>0.37761669962214994</v>
      </c>
      <c r="D58" s="59">
        <f t="shared" si="43"/>
        <v>0.58865628171216389</v>
      </c>
      <c r="E58" s="59">
        <f t="shared" si="43"/>
        <v>0.9362663303406894</v>
      </c>
      <c r="F58" s="59">
        <f t="shared" si="43"/>
        <v>0.88511944509568619</v>
      </c>
      <c r="G58" s="59">
        <f t="shared" si="43"/>
        <v>0.94693575449711265</v>
      </c>
      <c r="H58" s="59">
        <f t="shared" ref="H58:W58" si="44">H27/H$36*100</f>
        <v>0.92410522473307788</v>
      </c>
      <c r="I58" s="59">
        <f t="shared" si="44"/>
        <v>0.80457358479107022</v>
      </c>
      <c r="J58" s="59">
        <f t="shared" si="44"/>
        <v>0.88558577871245847</v>
      </c>
      <c r="K58" s="59">
        <f t="shared" si="44"/>
        <v>1.2100379710891564</v>
      </c>
      <c r="L58" s="59">
        <f t="shared" si="44"/>
        <v>1.3727659371744934</v>
      </c>
      <c r="M58" s="59">
        <f t="shared" si="44"/>
        <v>0.95365832892017821</v>
      </c>
      <c r="N58" s="59">
        <f t="shared" si="44"/>
        <v>1.379857324300747</v>
      </c>
      <c r="O58" s="59">
        <f t="shared" si="44"/>
        <v>1.6639732722448688</v>
      </c>
      <c r="P58" s="59">
        <f t="shared" si="44"/>
        <v>0.57081958871866867</v>
      </c>
      <c r="Q58" s="59">
        <f t="shared" si="44"/>
        <v>1.3049213637516028</v>
      </c>
      <c r="R58" s="59">
        <f t="shared" si="44"/>
        <v>1.4500580376889638</v>
      </c>
      <c r="S58" s="59">
        <f t="shared" si="44"/>
        <v>1.3579847078839398</v>
      </c>
      <c r="T58" s="59">
        <f t="shared" si="44"/>
        <v>1.244539002363702</v>
      </c>
      <c r="U58" s="59">
        <f t="shared" si="44"/>
        <v>1.3853484557156877</v>
      </c>
      <c r="V58" s="59">
        <f t="shared" si="44"/>
        <v>1.3050149436376379</v>
      </c>
      <c r="W58" s="59">
        <f t="shared" si="44"/>
        <v>1.2868749014121448</v>
      </c>
      <c r="X58" s="59">
        <f t="shared" si="9"/>
        <v>1.4961291337108447</v>
      </c>
      <c r="Y58" s="59">
        <f t="shared" si="9"/>
        <v>1.5545723452363847</v>
      </c>
      <c r="Z58" s="59">
        <f t="shared" si="9"/>
        <v>1.576164079572143</v>
      </c>
      <c r="AA58" s="59">
        <f t="shared" si="9"/>
        <v>1.6106926117518314</v>
      </c>
      <c r="AB58" s="59">
        <f t="shared" si="6"/>
        <v>1.521399989183994</v>
      </c>
      <c r="AC58" s="59">
        <f t="shared" si="6"/>
        <v>0</v>
      </c>
      <c r="AD58" s="59">
        <f t="shared" si="6"/>
        <v>1.1943119050634137</v>
      </c>
      <c r="AE58" s="59">
        <f t="shared" si="10"/>
        <v>1.2459825048430295</v>
      </c>
    </row>
    <row r="59" spans="1:31">
      <c r="A59" s="58">
        <v>870850</v>
      </c>
      <c r="B59" s="59">
        <f t="shared" ref="B59:G59" si="45">B28/B$36*100</f>
        <v>0.33502608777152587</v>
      </c>
      <c r="C59" s="59">
        <f t="shared" si="45"/>
        <v>0.23614119858713659</v>
      </c>
      <c r="D59" s="59">
        <f t="shared" si="45"/>
        <v>0.33450408481659138</v>
      </c>
      <c r="E59" s="59">
        <f t="shared" si="45"/>
        <v>0.24670941992538786</v>
      </c>
      <c r="F59" s="59">
        <f t="shared" si="45"/>
        <v>0.44793852843367682</v>
      </c>
      <c r="G59" s="59">
        <f t="shared" si="45"/>
        <v>0.32249143447933665</v>
      </c>
      <c r="H59" s="59">
        <f t="shared" ref="H59:W59" si="46">H28/H$36*100</f>
        <v>0.41098804063078292</v>
      </c>
      <c r="I59" s="59">
        <f t="shared" si="46"/>
        <v>0.3482185484613704</v>
      </c>
      <c r="J59" s="59">
        <f t="shared" si="46"/>
        <v>0.57444401462387185</v>
      </c>
      <c r="K59" s="59">
        <f t="shared" si="46"/>
        <v>0.76333582706059566</v>
      </c>
      <c r="L59" s="59">
        <f t="shared" si="46"/>
        <v>0.33043272104163712</v>
      </c>
      <c r="M59" s="59">
        <f t="shared" si="46"/>
        <v>0.15631646514115152</v>
      </c>
      <c r="N59" s="59">
        <f t="shared" si="46"/>
        <v>0.96159638295916128</v>
      </c>
      <c r="O59" s="59">
        <f t="shared" si="46"/>
        <v>0.99016719062874925</v>
      </c>
      <c r="P59" s="59">
        <f t="shared" si="46"/>
        <v>1.4932341811361767</v>
      </c>
      <c r="Q59" s="59">
        <f t="shared" si="46"/>
        <v>1.0219089986015153</v>
      </c>
      <c r="R59" s="59">
        <f t="shared" si="46"/>
        <v>1.1623200133027003</v>
      </c>
      <c r="S59" s="59">
        <f t="shared" si="46"/>
        <v>1.3788799253536543</v>
      </c>
      <c r="T59" s="59">
        <f t="shared" si="46"/>
        <v>1.1769846960804715</v>
      </c>
      <c r="U59" s="59">
        <f t="shared" si="46"/>
        <v>1.4646153899728291</v>
      </c>
      <c r="V59" s="59">
        <f t="shared" si="46"/>
        <v>1.4569525171989424</v>
      </c>
      <c r="W59" s="59">
        <f t="shared" si="46"/>
        <v>1.5452420226911652</v>
      </c>
      <c r="X59" s="59">
        <f t="shared" si="9"/>
        <v>1.4610727825942667</v>
      </c>
      <c r="Y59" s="59">
        <f t="shared" si="9"/>
        <v>1.5281799104030729</v>
      </c>
      <c r="Z59" s="59">
        <f t="shared" si="9"/>
        <v>1.6549294555172924</v>
      </c>
      <c r="AA59" s="59">
        <f t="shared" si="9"/>
        <v>1.5615468355489284</v>
      </c>
      <c r="AB59" s="59">
        <f t="shared" si="6"/>
        <v>1.8438375103271107</v>
      </c>
      <c r="AC59" s="59">
        <f t="shared" si="6"/>
        <v>1.5997231066458537</v>
      </c>
      <c r="AD59" s="59">
        <f t="shared" si="6"/>
        <v>1.6799529463875147</v>
      </c>
      <c r="AE59" s="59">
        <f t="shared" si="10"/>
        <v>1.3143586581626214</v>
      </c>
    </row>
    <row r="60" spans="1:31">
      <c r="A60" s="58">
        <v>401699</v>
      </c>
      <c r="B60" s="59">
        <f t="shared" ref="B60:G60" si="47">B29/B$36*100</f>
        <v>0.99397193134766337</v>
      </c>
      <c r="C60" s="59">
        <f t="shared" si="47"/>
        <v>0.84486770528049704</v>
      </c>
      <c r="D60" s="59">
        <f t="shared" si="47"/>
        <v>1.2833377712557019</v>
      </c>
      <c r="E60" s="59">
        <f t="shared" si="47"/>
        <v>1.0179810299223413</v>
      </c>
      <c r="F60" s="59">
        <f t="shared" si="47"/>
        <v>1.2341678908953646</v>
      </c>
      <c r="G60" s="59">
        <f t="shared" si="47"/>
        <v>1.3707237009790143</v>
      </c>
      <c r="H60" s="59">
        <f t="shared" ref="H60:W60" si="48">H29/H$36*100</f>
        <v>1.3294440725584684</v>
      </c>
      <c r="I60" s="59">
        <f t="shared" si="48"/>
        <v>1.0609974920560719</v>
      </c>
      <c r="J60" s="59">
        <f t="shared" si="48"/>
        <v>0.92940645473051031</v>
      </c>
      <c r="K60" s="59">
        <f t="shared" si="48"/>
        <v>1.2813193716892017</v>
      </c>
      <c r="L60" s="59">
        <f t="shared" si="48"/>
        <v>1.5128070272513174</v>
      </c>
      <c r="M60" s="59">
        <f t="shared" si="48"/>
        <v>1.4523366573051277</v>
      </c>
      <c r="N60" s="59">
        <f t="shared" si="48"/>
        <v>1.7471201657817359</v>
      </c>
      <c r="O60" s="59">
        <f t="shared" si="48"/>
        <v>1.538498649482464</v>
      </c>
      <c r="P60" s="59">
        <f t="shared" si="48"/>
        <v>0.53326981328516909</v>
      </c>
      <c r="Q60" s="59">
        <f t="shared" si="48"/>
        <v>1.415329651804939</v>
      </c>
      <c r="R60" s="59">
        <f t="shared" si="48"/>
        <v>1.3892987788476168</v>
      </c>
      <c r="S60" s="59">
        <f t="shared" si="48"/>
        <v>1.3452387635920298</v>
      </c>
      <c r="T60" s="59">
        <f t="shared" si="48"/>
        <v>1.4361208566508701</v>
      </c>
      <c r="U60" s="59">
        <f t="shared" si="48"/>
        <v>1.4288685987537184</v>
      </c>
      <c r="V60" s="59">
        <f t="shared" si="48"/>
        <v>1.3187311529104118</v>
      </c>
      <c r="W60" s="59">
        <f t="shared" si="48"/>
        <v>1.4143048605196173</v>
      </c>
      <c r="X60" s="59">
        <f t="shared" si="9"/>
        <v>1.4139772229810859</v>
      </c>
      <c r="Y60" s="59">
        <f t="shared" si="9"/>
        <v>1.3601046672251915</v>
      </c>
      <c r="Z60" s="59">
        <f t="shared" si="9"/>
        <v>1.3580044890360645</v>
      </c>
      <c r="AA60" s="59">
        <f t="shared" si="9"/>
        <v>1.4095706467487741</v>
      </c>
      <c r="AB60" s="59">
        <f t="shared" si="6"/>
        <v>1.4916697685507465</v>
      </c>
      <c r="AC60" s="59">
        <f t="shared" si="6"/>
        <v>0</v>
      </c>
      <c r="AD60" s="59">
        <f t="shared" si="6"/>
        <v>1.3171018363297002</v>
      </c>
      <c r="AE60" s="59">
        <f t="shared" si="10"/>
        <v>1.2707824676010973</v>
      </c>
    </row>
    <row r="61" spans="1:31">
      <c r="A61" s="58">
        <v>870893</v>
      </c>
      <c r="B61" s="59">
        <f t="shared" ref="B61:G61" si="49">B30/B$36*100</f>
        <v>0.1991645693545156</v>
      </c>
      <c r="C61" s="59">
        <f t="shared" si="49"/>
        <v>0.36008446972514935</v>
      </c>
      <c r="D61" s="59">
        <f t="shared" si="49"/>
        <v>0.11443998581648672</v>
      </c>
      <c r="E61" s="59">
        <f t="shared" si="49"/>
        <v>0.32698304374728532</v>
      </c>
      <c r="F61" s="59">
        <f t="shared" si="49"/>
        <v>0.23228509617582135</v>
      </c>
      <c r="G61" s="59">
        <f t="shared" si="49"/>
        <v>0.16069008210468438</v>
      </c>
      <c r="H61" s="59">
        <f t="shared" ref="H61:W61" si="50">H30/H$36*100</f>
        <v>0.21523866879359882</v>
      </c>
      <c r="I61" s="59">
        <f t="shared" si="50"/>
        <v>0.20543636142350474</v>
      </c>
      <c r="J61" s="59">
        <f t="shared" si="50"/>
        <v>0.19222736774462784</v>
      </c>
      <c r="K61" s="59">
        <f t="shared" si="50"/>
        <v>0.26026649413968517</v>
      </c>
      <c r="L61" s="59">
        <f t="shared" si="50"/>
        <v>0.32368227879729472</v>
      </c>
      <c r="M61" s="59">
        <f t="shared" si="50"/>
        <v>0.48951591270649197</v>
      </c>
      <c r="N61" s="59">
        <f t="shared" si="50"/>
        <v>0.70683959737094559</v>
      </c>
      <c r="O61" s="59">
        <f t="shared" si="50"/>
        <v>0.63636810331280214</v>
      </c>
      <c r="P61" s="59">
        <f t="shared" si="50"/>
        <v>0.5997615758939796</v>
      </c>
      <c r="Q61" s="59">
        <f t="shared" si="50"/>
        <v>0.72090099042389322</v>
      </c>
      <c r="R61" s="59">
        <f t="shared" si="50"/>
        <v>0.6766189526015437</v>
      </c>
      <c r="S61" s="59">
        <f t="shared" si="50"/>
        <v>0.77883217411822536</v>
      </c>
      <c r="T61" s="59">
        <f t="shared" si="50"/>
        <v>0.93589798424559401</v>
      </c>
      <c r="U61" s="59">
        <f t="shared" si="50"/>
        <v>1.1186894810674146</v>
      </c>
      <c r="V61" s="59">
        <f t="shared" si="50"/>
        <v>1.1164922738552936</v>
      </c>
      <c r="W61" s="59">
        <f t="shared" si="50"/>
        <v>1.3434180048425999</v>
      </c>
      <c r="X61" s="59">
        <f t="shared" si="9"/>
        <v>1.390280358310237</v>
      </c>
      <c r="Y61" s="59">
        <f t="shared" si="9"/>
        <v>1.4552442712023139</v>
      </c>
      <c r="Z61" s="59">
        <f t="shared" si="9"/>
        <v>1.1686204110363256</v>
      </c>
      <c r="AA61" s="59">
        <f t="shared" si="9"/>
        <v>1.0862094235751847</v>
      </c>
      <c r="AB61" s="59">
        <f t="shared" si="6"/>
        <v>1.2080428631108893</v>
      </c>
      <c r="AC61" s="59">
        <f t="shared" si="6"/>
        <v>1.0389236647057729</v>
      </c>
      <c r="AD61" s="59">
        <f t="shared" si="6"/>
        <v>1.1074929458274956</v>
      </c>
      <c r="AE61" s="59">
        <f t="shared" si="10"/>
        <v>0.95322408213526277</v>
      </c>
    </row>
    <row r="62" spans="1:31">
      <c r="A62" s="58">
        <v>841391</v>
      </c>
      <c r="B62" s="59">
        <f t="shared" ref="B62:G62" si="51">B31/B$36*100</f>
        <v>1.4576843588029129</v>
      </c>
      <c r="C62" s="59">
        <f t="shared" si="51"/>
        <v>1.6557896779103698</v>
      </c>
      <c r="D62" s="59">
        <f t="shared" si="51"/>
        <v>1.5791895583378786</v>
      </c>
      <c r="E62" s="59">
        <f t="shared" si="51"/>
        <v>1.3112271741386639</v>
      </c>
      <c r="F62" s="59">
        <f t="shared" si="51"/>
        <v>1.2597733793335317</v>
      </c>
      <c r="G62" s="59">
        <f t="shared" si="51"/>
        <v>1.2562335743436874</v>
      </c>
      <c r="H62" s="59">
        <f t="shared" ref="H62:W62" si="52">H31/H$36*100</f>
        <v>1.3947453803598882</v>
      </c>
      <c r="I62" s="59">
        <f t="shared" si="52"/>
        <v>1.3024951857252163</v>
      </c>
      <c r="J62" s="59">
        <f t="shared" si="52"/>
        <v>0.94384276675654066</v>
      </c>
      <c r="K62" s="59">
        <f t="shared" si="52"/>
        <v>1.1441878727599317</v>
      </c>
      <c r="L62" s="59">
        <f t="shared" si="52"/>
        <v>1.3366068733349483</v>
      </c>
      <c r="M62" s="59">
        <f t="shared" si="52"/>
        <v>1.2039339110370926</v>
      </c>
      <c r="N62" s="59">
        <f t="shared" si="52"/>
        <v>1.5114563223738153</v>
      </c>
      <c r="O62" s="59">
        <f t="shared" si="52"/>
        <v>1.6067005514170138</v>
      </c>
      <c r="P62" s="59">
        <f t="shared" si="52"/>
        <v>0.13269114813180519</v>
      </c>
      <c r="Q62" s="59">
        <f t="shared" si="52"/>
        <v>1.4972522824706034</v>
      </c>
      <c r="R62" s="59">
        <f t="shared" si="52"/>
        <v>1.5464808342739347</v>
      </c>
      <c r="S62" s="59">
        <f t="shared" si="52"/>
        <v>1.3224095735611017</v>
      </c>
      <c r="T62" s="59">
        <f t="shared" si="52"/>
        <v>1.3557365113642854</v>
      </c>
      <c r="U62" s="59">
        <f t="shared" si="52"/>
        <v>1.1401873582276476</v>
      </c>
      <c r="V62" s="59">
        <f t="shared" si="52"/>
        <v>1.0247996655576919</v>
      </c>
      <c r="W62" s="59">
        <f t="shared" si="52"/>
        <v>1.2009655156093566</v>
      </c>
      <c r="X62" s="59">
        <f t="shared" si="9"/>
        <v>1.3432631529653083</v>
      </c>
      <c r="Y62" s="59">
        <f t="shared" si="9"/>
        <v>1.2968296757629183</v>
      </c>
      <c r="Z62" s="59">
        <f t="shared" si="9"/>
        <v>1.5261856347721359</v>
      </c>
      <c r="AA62" s="59">
        <f t="shared" si="9"/>
        <v>1.525539840747892</v>
      </c>
      <c r="AB62" s="59">
        <f t="shared" si="6"/>
        <v>1.7683472235910287</v>
      </c>
      <c r="AC62" s="59">
        <f t="shared" si="6"/>
        <v>0</v>
      </c>
      <c r="AD62" s="59">
        <f t="shared" si="6"/>
        <v>1.5582719321362173</v>
      </c>
      <c r="AE62" s="59">
        <f t="shared" si="10"/>
        <v>1.2511244915079365</v>
      </c>
    </row>
    <row r="63" spans="1:31">
      <c r="A63" s="58">
        <v>853641</v>
      </c>
      <c r="B63" s="59">
        <f t="shared" ref="B63:G63" si="53">B32/B$36*100</f>
        <v>0.44873128007812429</v>
      </c>
      <c r="C63" s="59">
        <f t="shared" si="53"/>
        <v>0.42279837640800944</v>
      </c>
      <c r="D63" s="59">
        <f t="shared" si="53"/>
        <v>0.58260186242955403</v>
      </c>
      <c r="E63" s="59">
        <f t="shared" si="53"/>
        <v>0.44804147465742894</v>
      </c>
      <c r="F63" s="59">
        <f t="shared" si="53"/>
        <v>0.79032548037033368</v>
      </c>
      <c r="G63" s="59">
        <f t="shared" si="53"/>
        <v>1.0118584743075705</v>
      </c>
      <c r="H63" s="59">
        <f t="shared" ref="H63:W63" si="54">H32/H$36*100</f>
        <v>1.3593202452281052</v>
      </c>
      <c r="I63" s="59">
        <f t="shared" si="54"/>
        <v>0.96193222515084875</v>
      </c>
      <c r="J63" s="59">
        <f t="shared" si="54"/>
        <v>0.78567128734973801</v>
      </c>
      <c r="K63" s="59">
        <f t="shared" si="54"/>
        <v>0.99852594330147804</v>
      </c>
      <c r="L63" s="59">
        <f t="shared" si="54"/>
        <v>1.1574097896049829</v>
      </c>
      <c r="M63" s="59">
        <f t="shared" si="54"/>
        <v>1.1800179305129268</v>
      </c>
      <c r="N63" s="59">
        <f t="shared" si="54"/>
        <v>1.4065126148315321</v>
      </c>
      <c r="O63" s="59">
        <f t="shared" si="54"/>
        <v>1.2610321740554145</v>
      </c>
      <c r="P63" s="59">
        <f t="shared" si="54"/>
        <v>0.10211254828944154</v>
      </c>
      <c r="Q63" s="59">
        <f t="shared" si="54"/>
        <v>1.1731843365149481</v>
      </c>
      <c r="R63" s="59">
        <f t="shared" si="54"/>
        <v>1.1558517241178459</v>
      </c>
      <c r="S63" s="59">
        <f t="shared" si="54"/>
        <v>0.98708468493271029</v>
      </c>
      <c r="T63" s="59">
        <f t="shared" si="54"/>
        <v>1.265289788898484</v>
      </c>
      <c r="U63" s="59">
        <f t="shared" si="54"/>
        <v>1.2480422720568571</v>
      </c>
      <c r="V63" s="59">
        <f t="shared" si="54"/>
        <v>1.2589071453331075</v>
      </c>
      <c r="W63" s="59">
        <f t="shared" si="54"/>
        <v>1.3814398653935918</v>
      </c>
      <c r="X63" s="59">
        <f t="shared" si="9"/>
        <v>1.3162505312474826</v>
      </c>
      <c r="Y63" s="59">
        <f t="shared" si="9"/>
        <v>1.1629405161028112</v>
      </c>
      <c r="Z63" s="59">
        <f t="shared" si="9"/>
        <v>1.1870810047712699</v>
      </c>
      <c r="AA63" s="59">
        <f t="shared" si="9"/>
        <v>1.2812700597353157</v>
      </c>
      <c r="AB63" s="59">
        <f t="shared" si="6"/>
        <v>1.505051071726212</v>
      </c>
      <c r="AC63" s="59">
        <f t="shared" si="6"/>
        <v>1.335675154118112</v>
      </c>
      <c r="AD63" s="59">
        <f t="shared" si="6"/>
        <v>1.1611379617385862</v>
      </c>
      <c r="AE63" s="59">
        <f t="shared" si="10"/>
        <v>1.1803611619942178</v>
      </c>
    </row>
    <row r="64" spans="1:31">
      <c r="A64" s="58">
        <v>851712</v>
      </c>
      <c r="B64" s="59">
        <f t="shared" ref="B64:G64" si="55">B33/B$36*100</f>
        <v>0</v>
      </c>
      <c r="C64" s="59">
        <f t="shared" si="55"/>
        <v>0</v>
      </c>
      <c r="D64" s="59">
        <f t="shared" si="55"/>
        <v>0</v>
      </c>
      <c r="E64" s="59">
        <f t="shared" si="55"/>
        <v>0</v>
      </c>
      <c r="F64" s="59">
        <f t="shared" si="55"/>
        <v>0</v>
      </c>
      <c r="G64" s="59">
        <f t="shared" si="55"/>
        <v>0</v>
      </c>
      <c r="H64" s="59">
        <f t="shared" ref="H64:W64" si="56">H33/H$36*100</f>
        <v>0</v>
      </c>
      <c r="I64" s="59">
        <f t="shared" si="56"/>
        <v>0</v>
      </c>
      <c r="J64" s="59">
        <f t="shared" si="56"/>
        <v>0</v>
      </c>
      <c r="K64" s="59">
        <f t="shared" si="56"/>
        <v>0</v>
      </c>
      <c r="L64" s="59">
        <f t="shared" si="56"/>
        <v>0</v>
      </c>
      <c r="M64" s="59">
        <f t="shared" si="56"/>
        <v>0</v>
      </c>
      <c r="N64" s="59">
        <f t="shared" si="56"/>
        <v>7.4751400695608599</v>
      </c>
      <c r="O64" s="59">
        <f t="shared" si="56"/>
        <v>5.9286959835242126</v>
      </c>
      <c r="P64" s="59">
        <f t="shared" si="56"/>
        <v>5.1834076615519082</v>
      </c>
      <c r="Q64" s="59">
        <f t="shared" si="56"/>
        <v>2.6555090104631347</v>
      </c>
      <c r="R64" s="59">
        <f t="shared" si="56"/>
        <v>2.5649548909481892</v>
      </c>
      <c r="S64" s="59">
        <f t="shared" si="56"/>
        <v>3.4933561356106577</v>
      </c>
      <c r="T64" s="59">
        <f t="shared" si="56"/>
        <v>3.1675340146786137</v>
      </c>
      <c r="U64" s="59">
        <f t="shared" si="56"/>
        <v>3.0915271070786741</v>
      </c>
      <c r="V64" s="59">
        <f t="shared" si="56"/>
        <v>6.407037316064633</v>
      </c>
      <c r="W64" s="59">
        <f t="shared" si="56"/>
        <v>4.4873975014486787</v>
      </c>
      <c r="X64" s="59">
        <f t="shared" si="9"/>
        <v>1.2684412944322321</v>
      </c>
      <c r="Y64" s="59">
        <f t="shared" si="9"/>
        <v>0.45944786620562933</v>
      </c>
      <c r="Z64" s="59">
        <f t="shared" si="9"/>
        <v>0.76103834755867328</v>
      </c>
      <c r="AA64" s="59">
        <f t="shared" si="9"/>
        <v>1.5377889036461176</v>
      </c>
      <c r="AB64" s="59">
        <f t="shared" si="6"/>
        <v>2.0259013091388725</v>
      </c>
      <c r="AC64" s="59">
        <f t="shared" si="6"/>
        <v>0</v>
      </c>
      <c r="AD64" s="59">
        <f t="shared" si="6"/>
        <v>0</v>
      </c>
      <c r="AE64" s="59">
        <f t="shared" si="10"/>
        <v>2.2610917686254757</v>
      </c>
    </row>
    <row r="65" spans="1:33">
      <c r="A65" s="58" t="s">
        <v>105</v>
      </c>
      <c r="B65" s="59">
        <f t="shared" ref="B65:G65" si="57">B34/B$36*100</f>
        <v>52.799113843294876</v>
      </c>
      <c r="C65" s="59">
        <f t="shared" si="57"/>
        <v>49.843189717374095</v>
      </c>
      <c r="D65" s="59">
        <f t="shared" si="57"/>
        <v>47.820601342483712</v>
      </c>
      <c r="E65" s="59">
        <f t="shared" si="57"/>
        <v>39.005441381062475</v>
      </c>
      <c r="F65" s="59">
        <f t="shared" si="57"/>
        <v>49.191464891316791</v>
      </c>
      <c r="G65" s="59">
        <f t="shared" si="57"/>
        <v>56.235466835825122</v>
      </c>
      <c r="H65" s="59">
        <f t="shared" ref="H65:W65" si="58">H34/H$36*100</f>
        <v>60.321897508870123</v>
      </c>
      <c r="I65" s="59">
        <f t="shared" si="58"/>
        <v>51.338794494137133</v>
      </c>
      <c r="J65" s="59">
        <f t="shared" si="58"/>
        <v>54.48754962187963</v>
      </c>
      <c r="K65" s="59">
        <f t="shared" si="58"/>
        <v>64.896981635642931</v>
      </c>
      <c r="L65" s="59">
        <f t="shared" si="58"/>
        <v>65.000731292359788</v>
      </c>
      <c r="M65" s="59">
        <f t="shared" si="58"/>
        <v>64.576687829378955</v>
      </c>
      <c r="N65" s="59">
        <f t="shared" si="58"/>
        <v>88.059592261905721</v>
      </c>
      <c r="O65" s="59">
        <f t="shared" si="58"/>
        <v>77.138657327836697</v>
      </c>
      <c r="P65" s="59">
        <f t="shared" si="58"/>
        <v>62.671446935984044</v>
      </c>
      <c r="Q65" s="59">
        <f t="shared" si="58"/>
        <v>78.318698880568789</v>
      </c>
      <c r="R65" s="59">
        <f t="shared" si="58"/>
        <v>78.828302045639518</v>
      </c>
      <c r="S65" s="59">
        <f t="shared" si="58"/>
        <v>88.719010665080276</v>
      </c>
      <c r="T65" s="59">
        <f t="shared" si="58"/>
        <v>84.783322140573503</v>
      </c>
      <c r="U65" s="59">
        <f t="shared" si="58"/>
        <v>83.914445722085034</v>
      </c>
      <c r="V65" s="59">
        <f t="shared" si="58"/>
        <v>79.846731227423234</v>
      </c>
      <c r="W65" s="59">
        <f t="shared" si="58"/>
        <v>80.114139195788567</v>
      </c>
      <c r="X65" s="59">
        <f t="shared" si="9"/>
        <v>79.76811425676182</v>
      </c>
      <c r="Y65" s="59">
        <f t="shared" si="9"/>
        <v>79.911296634204206</v>
      </c>
      <c r="Z65" s="59">
        <f t="shared" si="9"/>
        <v>80.362957829705365</v>
      </c>
      <c r="AA65" s="59">
        <f t="shared" si="9"/>
        <v>79.435620217508372</v>
      </c>
      <c r="AB65" s="59">
        <f t="shared" si="6"/>
        <v>84.465835018393733</v>
      </c>
      <c r="AC65" s="59">
        <f t="shared" si="6"/>
        <v>59.764591919959912</v>
      </c>
      <c r="AD65" s="59">
        <f t="shared" si="6"/>
        <v>66.970549702089912</v>
      </c>
      <c r="AE65" s="59">
        <f t="shared" si="10"/>
        <v>75.700670344600155</v>
      </c>
    </row>
    <row r="66" spans="1:33">
      <c r="A66" s="58" t="s">
        <v>106</v>
      </c>
      <c r="B66" s="59">
        <f t="shared" ref="B66:G66" si="59">B35/B$36*100</f>
        <v>47.200886156705131</v>
      </c>
      <c r="C66" s="59">
        <f t="shared" si="59"/>
        <v>50.156810282625905</v>
      </c>
      <c r="D66" s="59">
        <f t="shared" si="59"/>
        <v>52.179398657516288</v>
      </c>
      <c r="E66" s="59">
        <f t="shared" si="59"/>
        <v>60.994558618937532</v>
      </c>
      <c r="F66" s="59">
        <f t="shared" si="59"/>
        <v>50.808535108683209</v>
      </c>
      <c r="G66" s="59">
        <f t="shared" si="59"/>
        <v>43.764533164174885</v>
      </c>
      <c r="H66" s="59">
        <f t="shared" ref="H66:W66" si="60">H35/H$36*100</f>
        <v>39.678102491129877</v>
      </c>
      <c r="I66" s="59">
        <f t="shared" si="60"/>
        <v>48.661205505862867</v>
      </c>
      <c r="J66" s="59">
        <f t="shared" si="60"/>
        <v>45.512450378120377</v>
      </c>
      <c r="K66" s="59">
        <f t="shared" si="60"/>
        <v>35.103018364357062</v>
      </c>
      <c r="L66" s="59">
        <f t="shared" si="60"/>
        <v>34.999268707640205</v>
      </c>
      <c r="M66" s="59">
        <f t="shared" si="60"/>
        <v>35.423312170621053</v>
      </c>
      <c r="N66" s="59">
        <f t="shared" si="60"/>
        <v>11.940407738094288</v>
      </c>
      <c r="O66" s="59">
        <f t="shared" si="60"/>
        <v>22.8613426721633</v>
      </c>
      <c r="P66" s="59">
        <f t="shared" si="60"/>
        <v>37.328553064015964</v>
      </c>
      <c r="Q66" s="59">
        <f t="shared" si="60"/>
        <v>21.681301119431215</v>
      </c>
      <c r="R66" s="59">
        <f t="shared" si="60"/>
        <v>21.171697954360479</v>
      </c>
      <c r="S66" s="59">
        <f t="shared" si="60"/>
        <v>11.280989334919726</v>
      </c>
      <c r="T66" s="59">
        <f t="shared" si="60"/>
        <v>15.216677859426492</v>
      </c>
      <c r="U66" s="59">
        <f t="shared" si="60"/>
        <v>16.085554277914959</v>
      </c>
      <c r="V66" s="59">
        <f t="shared" si="60"/>
        <v>20.153268772576773</v>
      </c>
      <c r="W66" s="59">
        <f t="shared" si="60"/>
        <v>19.885860804211429</v>
      </c>
      <c r="X66" s="59">
        <f t="shared" si="9"/>
        <v>20.231885743238177</v>
      </c>
      <c r="Y66" s="59">
        <f t="shared" si="9"/>
        <v>20.088703365795801</v>
      </c>
      <c r="Z66" s="59">
        <f t="shared" si="9"/>
        <v>19.637042170294638</v>
      </c>
      <c r="AA66" s="59">
        <f t="shared" si="9"/>
        <v>20.564379782491628</v>
      </c>
      <c r="AB66" s="59">
        <f t="shared" si="6"/>
        <v>15.534164981606269</v>
      </c>
      <c r="AC66" s="59">
        <f t="shared" si="6"/>
        <v>40.235408080040088</v>
      </c>
      <c r="AD66" s="59">
        <f t="shared" si="6"/>
        <v>33.029450297910095</v>
      </c>
      <c r="AE66" s="59">
        <f t="shared" si="10"/>
        <v>24.299329655399838</v>
      </c>
    </row>
    <row r="67" spans="1:33">
      <c r="A67" s="57" t="s">
        <v>94</v>
      </c>
      <c r="B67" s="59">
        <f t="shared" ref="B67:G67" si="61">B36/B$36*100</f>
        <v>100</v>
      </c>
      <c r="C67" s="59">
        <f t="shared" si="61"/>
        <v>100</v>
      </c>
      <c r="D67" s="59">
        <f t="shared" si="61"/>
        <v>100</v>
      </c>
      <c r="E67" s="59">
        <f t="shared" si="61"/>
        <v>100</v>
      </c>
      <c r="F67" s="59">
        <f t="shared" si="61"/>
        <v>100</v>
      </c>
      <c r="G67" s="59">
        <f t="shared" si="61"/>
        <v>100</v>
      </c>
      <c r="H67" s="59">
        <f t="shared" ref="H67:W67" si="62">H36/H$36*100</f>
        <v>100</v>
      </c>
      <c r="I67" s="59">
        <f t="shared" si="62"/>
        <v>100</v>
      </c>
      <c r="J67" s="59">
        <f t="shared" si="62"/>
        <v>100</v>
      </c>
      <c r="K67" s="59">
        <f t="shared" si="62"/>
        <v>100</v>
      </c>
      <c r="L67" s="59">
        <f t="shared" si="62"/>
        <v>100</v>
      </c>
      <c r="M67" s="59">
        <f t="shared" si="62"/>
        <v>100</v>
      </c>
      <c r="N67" s="59">
        <f t="shared" si="62"/>
        <v>100</v>
      </c>
      <c r="O67" s="59">
        <f t="shared" si="62"/>
        <v>100</v>
      </c>
      <c r="P67" s="59">
        <f t="shared" si="62"/>
        <v>100</v>
      </c>
      <c r="Q67" s="59">
        <f t="shared" si="62"/>
        <v>100</v>
      </c>
      <c r="R67" s="59">
        <f t="shared" si="62"/>
        <v>100</v>
      </c>
      <c r="S67" s="59">
        <f t="shared" si="62"/>
        <v>100</v>
      </c>
      <c r="T67" s="59">
        <f t="shared" si="62"/>
        <v>100</v>
      </c>
      <c r="U67" s="59">
        <f t="shared" si="62"/>
        <v>100</v>
      </c>
      <c r="V67" s="59">
        <f t="shared" si="62"/>
        <v>100</v>
      </c>
      <c r="W67" s="59">
        <f t="shared" si="62"/>
        <v>100</v>
      </c>
      <c r="X67" s="59">
        <f t="shared" si="9"/>
        <v>100</v>
      </c>
      <c r="Y67" s="59">
        <f t="shared" si="9"/>
        <v>100</v>
      </c>
      <c r="Z67" s="59">
        <f t="shared" si="9"/>
        <v>100</v>
      </c>
      <c r="AA67" s="59">
        <f t="shared" si="9"/>
        <v>100</v>
      </c>
      <c r="AB67" s="59">
        <f t="shared" si="6"/>
        <v>100</v>
      </c>
      <c r="AC67" s="59">
        <f t="shared" si="6"/>
        <v>100</v>
      </c>
      <c r="AD67" s="59">
        <f t="shared" si="6"/>
        <v>100</v>
      </c>
      <c r="AE67" s="59">
        <f t="shared" si="10"/>
        <v>100</v>
      </c>
    </row>
    <row r="68" spans="1:33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G68" s="15"/>
    </row>
    <row r="69" spans="1:33" ht="12.75" customHeight="1">
      <c r="A69" s="57"/>
      <c r="B69" s="114" t="s">
        <v>96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</row>
    <row r="70" spans="1:33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:33">
      <c r="A71" s="58">
        <v>870840</v>
      </c>
      <c r="B71" s="59" t="s">
        <v>97</v>
      </c>
      <c r="C71" s="59">
        <f t="shared" ref="C71:H71" si="63">IF(B9=0,"--",(C9/B9)*100-100)</f>
        <v>66.016422536335739</v>
      </c>
      <c r="D71" s="59">
        <f t="shared" si="63"/>
        <v>60.583670773859012</v>
      </c>
      <c r="E71" s="59">
        <f t="shared" si="63"/>
        <v>-37.867982656713174</v>
      </c>
      <c r="F71" s="59">
        <f t="shared" si="63"/>
        <v>170.17827170751514</v>
      </c>
      <c r="G71" s="59">
        <f t="shared" si="63"/>
        <v>62.86395023323567</v>
      </c>
      <c r="H71" s="59">
        <f t="shared" si="63"/>
        <v>171.40804213094736</v>
      </c>
      <c r="I71" s="59">
        <f t="shared" ref="I71:I98" si="64">IF(H9=0,"--",(I9/H9)*100-100)</f>
        <v>44.26555819367502</v>
      </c>
      <c r="J71" s="59">
        <f t="shared" ref="J71:J98" si="65">IF(I9=0,"--",(J9/I9)*100-100)</f>
        <v>161.07969929069964</v>
      </c>
      <c r="K71" s="59">
        <f t="shared" ref="K71:K98" si="66">IF(J9=0,"--",(K9/J9)*100-100)</f>
        <v>39.517158153538048</v>
      </c>
      <c r="L71" s="59">
        <f t="shared" ref="L71:L98" si="67">IF(K9=0,"--",(L9/K9)*100-100)</f>
        <v>3.1653055504762477</v>
      </c>
      <c r="M71" s="59">
        <f t="shared" ref="M71:M98" si="68">IF(L9=0,"--",(M9/L9)*100-100)</f>
        <v>72.23399472937794</v>
      </c>
      <c r="N71" s="59">
        <f t="shared" ref="N71:N98" si="69">IF(M9=0,"--",(N9/M9)*100-100)</f>
        <v>62.299874732780125</v>
      </c>
      <c r="O71" s="59">
        <f t="shared" ref="O71:O98" si="70">IF(N9=0,"--",(O9/N9)*100-100)</f>
        <v>21.519156903569183</v>
      </c>
      <c r="P71" s="59">
        <f t="shared" ref="P71:P98" si="71">IF(O9=0,"--",(P9/O9)*100-100)</f>
        <v>-12.286168613061875</v>
      </c>
      <c r="Q71" s="59">
        <f t="shared" ref="Q71:Q98" si="72">IF(P9=0,"--",(Q9/P9)*100-100)</f>
        <v>113.47413393021108</v>
      </c>
      <c r="R71" s="59">
        <f t="shared" ref="R71:R98" si="73">IF(Q9=0,"--",(R9/Q9)*100-100)</f>
        <v>18.982399429435247</v>
      </c>
      <c r="S71" s="59">
        <f t="shared" ref="S71:S98" si="74">IF(R9=0,"--",(S9/R9)*100-100)</f>
        <v>3.0739882794719904</v>
      </c>
      <c r="T71" s="59">
        <f t="shared" ref="T71:T98" si="75">IF(S9=0,"--",(T9/S9)*100-100)</f>
        <v>13.77296490861724</v>
      </c>
      <c r="U71" s="59">
        <f t="shared" ref="U71:U98" si="76">IF(T9=0,"--",(U9/T9)*100-100)</f>
        <v>15.293868920363664</v>
      </c>
      <c r="V71" s="59">
        <f t="shared" ref="V71:V98" si="77">IF(U9=0,"--",(V9/U9)*100-100)</f>
        <v>-18.227197179708654</v>
      </c>
      <c r="W71" s="59">
        <f t="shared" ref="W71:W98" si="78">IF(V9=0,"--",(W9/V9)*100-100)</f>
        <v>16.361722160161435</v>
      </c>
      <c r="X71" s="59">
        <f t="shared" ref="X71:X98" si="79">IF(W9=0,"--",(X9/W9)*100-100)</f>
        <v>9.861716528936995</v>
      </c>
      <c r="Y71" s="59">
        <f t="shared" ref="Y71:Y98" si="80">IF(X9=0,"--",(Y9/X9)*100-100)</f>
        <v>5.7205979595490959</v>
      </c>
      <c r="Z71" s="59">
        <f t="shared" ref="Z71:AD98" si="81">IF(Y9=0,"--",(Z9/Y9)*100-100)</f>
        <v>-20.684305814654195</v>
      </c>
      <c r="AA71" s="59">
        <f t="shared" si="81"/>
        <v>-0.6324434203018825</v>
      </c>
      <c r="AB71" s="59">
        <f t="shared" si="81"/>
        <v>12.584529664301954</v>
      </c>
      <c r="AC71" s="59">
        <f t="shared" si="81"/>
        <v>-17.48743461463566</v>
      </c>
      <c r="AD71" s="59">
        <f>IF(AC9=0,"--",(AD9/AC9)*100-100)</f>
        <v>-18.688306082301892</v>
      </c>
      <c r="AE71" s="59">
        <f>IFERROR((POWER(AD9/B9,1/29)*100-100),"-")</f>
        <v>25.478555961173527</v>
      </c>
    </row>
    <row r="72" spans="1:33">
      <c r="A72" s="58">
        <v>870829</v>
      </c>
      <c r="B72" s="59" t="s">
        <v>97</v>
      </c>
      <c r="C72" s="59">
        <f t="shared" ref="C72:C98" si="82">IF(B10=0,"--",(C10/B10)*100-100)</f>
        <v>46.481402336658022</v>
      </c>
      <c r="D72" s="59">
        <f t="shared" ref="D72:D98" si="83">IF(C10=0,"--",(D10/C10)*100-100)</f>
        <v>-66.032416014073377</v>
      </c>
      <c r="E72" s="59">
        <f t="shared" ref="E72:E98" si="84">IF(D10=0,"--",(E10/D10)*100-100)</f>
        <v>2.5412478509907004</v>
      </c>
      <c r="F72" s="59">
        <f t="shared" ref="F72:F98" si="85">IF(E10=0,"--",(F10/E10)*100-100)</f>
        <v>104.55684572492694</v>
      </c>
      <c r="G72" s="59">
        <f t="shared" ref="G72:G98" si="86">IF(F10=0,"--",(G10/F10)*100-100)</f>
        <v>52.200769937672533</v>
      </c>
      <c r="H72" s="59">
        <f t="shared" ref="H72:H98" si="87">IF(G10=0,"--",(H10/G10)*100-100)</f>
        <v>58.979987056682404</v>
      </c>
      <c r="I72" s="59">
        <f t="shared" si="64"/>
        <v>99.936513394198698</v>
      </c>
      <c r="J72" s="59">
        <f t="shared" si="65"/>
        <v>116.62593027398253</v>
      </c>
      <c r="K72" s="59">
        <f t="shared" si="66"/>
        <v>34.908334741419253</v>
      </c>
      <c r="L72" s="59">
        <f t="shared" si="67"/>
        <v>-2.4335546082487127</v>
      </c>
      <c r="M72" s="59">
        <f t="shared" si="68"/>
        <v>8.5660917327047059</v>
      </c>
      <c r="N72" s="59">
        <f t="shared" si="69"/>
        <v>-20.929286272962727</v>
      </c>
      <c r="O72" s="59">
        <f t="shared" si="70"/>
        <v>13.248730338087441</v>
      </c>
      <c r="P72" s="59">
        <f t="shared" si="71"/>
        <v>15.885246677392303</v>
      </c>
      <c r="Q72" s="59">
        <f t="shared" si="72"/>
        <v>29.041917203493057</v>
      </c>
      <c r="R72" s="59">
        <f t="shared" si="73"/>
        <v>17.856769981961023</v>
      </c>
      <c r="S72" s="59">
        <f t="shared" si="74"/>
        <v>8.9034971902532902</v>
      </c>
      <c r="T72" s="59">
        <f t="shared" si="75"/>
        <v>9.4484254275748185</v>
      </c>
      <c r="U72" s="59">
        <f t="shared" si="76"/>
        <v>13.204549206316656</v>
      </c>
      <c r="V72" s="59">
        <f t="shared" si="77"/>
        <v>-11.222753198159751</v>
      </c>
      <c r="W72" s="59">
        <f t="shared" si="78"/>
        <v>-0.84092850643880013</v>
      </c>
      <c r="X72" s="59">
        <f t="shared" si="79"/>
        <v>-2.6641065420232337</v>
      </c>
      <c r="Y72" s="59">
        <f t="shared" si="80"/>
        <v>9.55830487742044</v>
      </c>
      <c r="Z72" s="59">
        <f t="shared" si="81"/>
        <v>-5.0882675561176569</v>
      </c>
      <c r="AA72" s="59">
        <f t="shared" si="81"/>
        <v>11.463372449203518</v>
      </c>
      <c r="AB72" s="59">
        <f t="shared" si="81"/>
        <v>19.87484909194626</v>
      </c>
      <c r="AC72" s="59">
        <f t="shared" si="81"/>
        <v>-18.347444386689645</v>
      </c>
      <c r="AD72" s="59">
        <f t="shared" si="81"/>
        <v>-15.69686989156834</v>
      </c>
      <c r="AE72" s="59">
        <f t="shared" ref="AE72:AE98" si="88">IFERROR((POWER(AD10/B10,1/29)*100-100),"-")</f>
        <v>12.075224364851707</v>
      </c>
    </row>
    <row r="73" spans="1:33">
      <c r="A73" s="58">
        <v>850760</v>
      </c>
      <c r="B73" s="59" t="s">
        <v>97</v>
      </c>
      <c r="C73" s="59" t="str">
        <f t="shared" si="82"/>
        <v>--</v>
      </c>
      <c r="D73" s="59" t="str">
        <f t="shared" si="83"/>
        <v>--</v>
      </c>
      <c r="E73" s="59" t="str">
        <f t="shared" si="84"/>
        <v>--</v>
      </c>
      <c r="F73" s="59" t="str">
        <f t="shared" si="85"/>
        <v>--</v>
      </c>
      <c r="G73" s="59" t="str">
        <f t="shared" si="86"/>
        <v>--</v>
      </c>
      <c r="H73" s="59" t="str">
        <f t="shared" si="87"/>
        <v>--</v>
      </c>
      <c r="I73" s="59" t="str">
        <f t="shared" si="64"/>
        <v>--</v>
      </c>
      <c r="J73" s="59" t="str">
        <f t="shared" si="65"/>
        <v>--</v>
      </c>
      <c r="K73" s="59" t="str">
        <f t="shared" si="66"/>
        <v>--</v>
      </c>
      <c r="L73" s="59" t="str">
        <f t="shared" si="67"/>
        <v>--</v>
      </c>
      <c r="M73" s="59" t="str">
        <f t="shared" si="68"/>
        <v>--</v>
      </c>
      <c r="N73" s="59" t="str">
        <f t="shared" si="69"/>
        <v>--</v>
      </c>
      <c r="O73" s="59" t="str">
        <f t="shared" si="70"/>
        <v>--</v>
      </c>
      <c r="P73" s="59" t="str">
        <f t="shared" si="71"/>
        <v>--</v>
      </c>
      <c r="Q73" s="59" t="str">
        <f t="shared" si="72"/>
        <v>--</v>
      </c>
      <c r="R73" s="59" t="str">
        <f t="shared" si="73"/>
        <v>--</v>
      </c>
      <c r="S73" s="59" t="str">
        <f t="shared" si="74"/>
        <v>--</v>
      </c>
      <c r="T73" s="59">
        <f t="shared" si="75"/>
        <v>-16.599843535144331</v>
      </c>
      <c r="U73" s="59">
        <f t="shared" si="76"/>
        <v>3.3435592534539467</v>
      </c>
      <c r="V73" s="59">
        <f t="shared" si="77"/>
        <v>-3.556439421508756</v>
      </c>
      <c r="W73" s="59">
        <f t="shared" si="78"/>
        <v>-7.3493889260734591</v>
      </c>
      <c r="X73" s="59">
        <f t="shared" si="79"/>
        <v>6.8412727032470144</v>
      </c>
      <c r="Y73" s="59">
        <f t="shared" si="80"/>
        <v>19.026180386861142</v>
      </c>
      <c r="Z73" s="59">
        <f t="shared" si="81"/>
        <v>-4.1192685266744604</v>
      </c>
      <c r="AA73" s="59">
        <f t="shared" si="81"/>
        <v>-5.0918815890561149</v>
      </c>
      <c r="AB73" s="59">
        <f t="shared" si="81"/>
        <v>8.7285744205806992</v>
      </c>
      <c r="AC73" s="59">
        <f t="shared" si="81"/>
        <v>-22.38962947520821</v>
      </c>
      <c r="AD73" s="59">
        <f t="shared" si="81"/>
        <v>-21.040585185148672</v>
      </c>
      <c r="AE73" s="59" t="str">
        <f t="shared" si="88"/>
        <v>-</v>
      </c>
    </row>
    <row r="74" spans="1:33">
      <c r="A74" s="58">
        <v>840991</v>
      </c>
      <c r="B74" s="59" t="s">
        <v>97</v>
      </c>
      <c r="C74" s="59">
        <f t="shared" si="82"/>
        <v>-0.48004094183650636</v>
      </c>
      <c r="D74" s="59">
        <f t="shared" si="83"/>
        <v>-32.79630516074053</v>
      </c>
      <c r="E74" s="59">
        <f t="shared" si="84"/>
        <v>21.105005874723261</v>
      </c>
      <c r="F74" s="59">
        <f t="shared" si="85"/>
        <v>168.80885945982158</v>
      </c>
      <c r="G74" s="59">
        <f t="shared" si="86"/>
        <v>-10.101792811820459</v>
      </c>
      <c r="H74" s="59">
        <f t="shared" si="87"/>
        <v>9.8785129918683481</v>
      </c>
      <c r="I74" s="59">
        <f t="shared" si="64"/>
        <v>56.748598161352817</v>
      </c>
      <c r="J74" s="59">
        <f t="shared" si="65"/>
        <v>68.513190321346713</v>
      </c>
      <c r="K74" s="59">
        <f t="shared" si="66"/>
        <v>32.240117001281362</v>
      </c>
      <c r="L74" s="59">
        <f t="shared" si="67"/>
        <v>-13.774358018804406</v>
      </c>
      <c r="M74" s="59">
        <f t="shared" si="68"/>
        <v>40.322164108897795</v>
      </c>
      <c r="N74" s="59">
        <f t="shared" si="69"/>
        <v>1.9849183108535442</v>
      </c>
      <c r="O74" s="59">
        <f t="shared" si="70"/>
        <v>-4.1175516358493951</v>
      </c>
      <c r="P74" s="59">
        <f t="shared" si="71"/>
        <v>-28.318499668956662</v>
      </c>
      <c r="Q74" s="59">
        <f t="shared" si="72"/>
        <v>117.08626678460652</v>
      </c>
      <c r="R74" s="59">
        <f t="shared" si="73"/>
        <v>22.560789538738788</v>
      </c>
      <c r="S74" s="59">
        <f t="shared" si="74"/>
        <v>-8.6659155928336418</v>
      </c>
      <c r="T74" s="59">
        <f t="shared" si="75"/>
        <v>3.6606991752137645</v>
      </c>
      <c r="U74" s="59">
        <f t="shared" si="76"/>
        <v>7.7529698412582633</v>
      </c>
      <c r="V74" s="59">
        <f t="shared" si="77"/>
        <v>-14.268103083595648</v>
      </c>
      <c r="W74" s="59">
        <f t="shared" si="78"/>
        <v>-3.2927298390905548</v>
      </c>
      <c r="X74" s="59">
        <f t="shared" si="79"/>
        <v>6.426724414349323</v>
      </c>
      <c r="Y74" s="59">
        <f t="shared" si="80"/>
        <v>8.9304588931370006</v>
      </c>
      <c r="Z74" s="59">
        <f t="shared" si="81"/>
        <v>-13.797949388710677</v>
      </c>
      <c r="AA74" s="59">
        <f t="shared" si="81"/>
        <v>-6.241040225745536</v>
      </c>
      <c r="AB74" s="59">
        <f t="shared" si="81"/>
        <v>7.9506717575238639</v>
      </c>
      <c r="AC74" s="59">
        <f t="shared" si="81"/>
        <v>-21.827031446233818</v>
      </c>
      <c r="AD74" s="59">
        <f t="shared" si="81"/>
        <v>-18.701497539342768</v>
      </c>
      <c r="AE74" s="59">
        <f t="shared" si="88"/>
        <v>7.9595859568684517</v>
      </c>
    </row>
    <row r="75" spans="1:33">
      <c r="A75" s="58">
        <v>870899</v>
      </c>
      <c r="B75" s="59" t="s">
        <v>97</v>
      </c>
      <c r="C75" s="59">
        <f t="shared" si="82"/>
        <v>34.29978197801745</v>
      </c>
      <c r="D75" s="59">
        <f t="shared" si="83"/>
        <v>7.3855392947457403</v>
      </c>
      <c r="E75" s="59">
        <f t="shared" si="84"/>
        <v>-1.3204642944813827E-2</v>
      </c>
      <c r="F75" s="59">
        <f t="shared" si="85"/>
        <v>15.805359198035916</v>
      </c>
      <c r="G75" s="59">
        <f t="shared" si="86"/>
        <v>79.920196281215794</v>
      </c>
      <c r="H75" s="59">
        <f t="shared" si="87"/>
        <v>0.98067323193269829</v>
      </c>
      <c r="I75" s="59">
        <f t="shared" si="64"/>
        <v>-19.545268171584894</v>
      </c>
      <c r="J75" s="59">
        <f t="shared" si="65"/>
        <v>52.16330717293522</v>
      </c>
      <c r="K75" s="59">
        <f t="shared" si="66"/>
        <v>3.3475546050244702</v>
      </c>
      <c r="L75" s="59">
        <f t="shared" si="67"/>
        <v>-13.213689045298381</v>
      </c>
      <c r="M75" s="59">
        <f t="shared" si="68"/>
        <v>59.777349487250092</v>
      </c>
      <c r="N75" s="59">
        <f t="shared" si="69"/>
        <v>-3.0208073296596183</v>
      </c>
      <c r="O75" s="59">
        <f t="shared" si="70"/>
        <v>-29.032170319958666</v>
      </c>
      <c r="P75" s="59">
        <f t="shared" si="71"/>
        <v>244.28478092357983</v>
      </c>
      <c r="Q75" s="59">
        <f t="shared" si="72"/>
        <v>-65.293037602521849</v>
      </c>
      <c r="R75" s="59">
        <f t="shared" si="73"/>
        <v>11.334618288988025</v>
      </c>
      <c r="S75" s="59">
        <f t="shared" si="74"/>
        <v>18.387192863819976</v>
      </c>
      <c r="T75" s="59">
        <f t="shared" si="75"/>
        <v>-19.914976284842538</v>
      </c>
      <c r="U75" s="59">
        <f t="shared" si="76"/>
        <v>-0.3504310249173983</v>
      </c>
      <c r="V75" s="59">
        <f t="shared" si="77"/>
        <v>-14.901265242484115</v>
      </c>
      <c r="W75" s="59">
        <f t="shared" si="78"/>
        <v>10.322934369182775</v>
      </c>
      <c r="X75" s="59">
        <f t="shared" si="79"/>
        <v>21.097484804176858</v>
      </c>
      <c r="Y75" s="59">
        <f t="shared" si="80"/>
        <v>14.121064025818228</v>
      </c>
      <c r="Z75" s="59">
        <f t="shared" si="81"/>
        <v>-5.3984030733452073</v>
      </c>
      <c r="AA75" s="59">
        <f t="shared" si="81"/>
        <v>2.752232133460268</v>
      </c>
      <c r="AB75" s="59">
        <f t="shared" si="81"/>
        <v>30.254895598903886</v>
      </c>
      <c r="AC75" s="59">
        <f t="shared" si="81"/>
        <v>-20.92086053635218</v>
      </c>
      <c r="AD75" s="59">
        <f t="shared" si="81"/>
        <v>-18.218596617718745</v>
      </c>
      <c r="AE75" s="59">
        <f t="shared" si="88"/>
        <v>5.6269302524737839</v>
      </c>
    </row>
    <row r="76" spans="1:33">
      <c r="A76" s="58">
        <v>840734</v>
      </c>
      <c r="B76" s="59" t="s">
        <v>97</v>
      </c>
      <c r="C76" s="59">
        <f t="shared" si="82"/>
        <v>-40.391962399832451</v>
      </c>
      <c r="D76" s="59">
        <f t="shared" si="83"/>
        <v>116.80554377855367</v>
      </c>
      <c r="E76" s="59">
        <f t="shared" si="84"/>
        <v>145.37953791563871</v>
      </c>
      <c r="F76" s="59">
        <f t="shared" si="85"/>
        <v>56.574054352370098</v>
      </c>
      <c r="G76" s="59">
        <f t="shared" si="86"/>
        <v>15.649760624529961</v>
      </c>
      <c r="H76" s="59">
        <f t="shared" si="87"/>
        <v>55.107047175094465</v>
      </c>
      <c r="I76" s="59">
        <f t="shared" si="64"/>
        <v>11.699354689037065</v>
      </c>
      <c r="J76" s="59">
        <f t="shared" si="65"/>
        <v>128.7674299600821</v>
      </c>
      <c r="K76" s="59">
        <f t="shared" si="66"/>
        <v>46.872368934540816</v>
      </c>
      <c r="L76" s="59">
        <f t="shared" si="67"/>
        <v>6.0210672505051974</v>
      </c>
      <c r="M76" s="59">
        <f t="shared" si="68"/>
        <v>17.716872077935221</v>
      </c>
      <c r="N76" s="59">
        <f t="shared" si="69"/>
        <v>21.077003358353963</v>
      </c>
      <c r="O76" s="59">
        <f t="shared" si="70"/>
        <v>11.202387973676935</v>
      </c>
      <c r="P76" s="59">
        <f t="shared" si="71"/>
        <v>12.616385422562189</v>
      </c>
      <c r="Q76" s="59">
        <f t="shared" si="72"/>
        <v>61.421951090581501</v>
      </c>
      <c r="R76" s="59">
        <f t="shared" si="73"/>
        <v>19.733718491000872</v>
      </c>
      <c r="S76" s="59">
        <f t="shared" si="74"/>
        <v>-27.695781101268437</v>
      </c>
      <c r="T76" s="59">
        <f t="shared" si="75"/>
        <v>6.7675890514758947</v>
      </c>
      <c r="U76" s="59">
        <f t="shared" si="76"/>
        <v>-5.6767513614089182</v>
      </c>
      <c r="V76" s="59">
        <f t="shared" si="77"/>
        <v>-16.038466406788984</v>
      </c>
      <c r="W76" s="59">
        <f t="shared" si="78"/>
        <v>8.3606694781982043</v>
      </c>
      <c r="X76" s="59">
        <f t="shared" si="79"/>
        <v>-3.3345298195183801</v>
      </c>
      <c r="Y76" s="59">
        <f t="shared" si="80"/>
        <v>26.952888197332541</v>
      </c>
      <c r="Z76" s="59">
        <f t="shared" si="81"/>
        <v>-7.3186928880020048</v>
      </c>
      <c r="AA76" s="59">
        <f t="shared" si="81"/>
        <v>-24.115222593422132</v>
      </c>
      <c r="AB76" s="59">
        <f t="shared" si="81"/>
        <v>-30.26919606758679</v>
      </c>
      <c r="AC76" s="59">
        <f t="shared" si="81"/>
        <v>-39.340734635550881</v>
      </c>
      <c r="AD76" s="59">
        <f t="shared" si="81"/>
        <v>-28.68945440416978</v>
      </c>
      <c r="AE76" s="59">
        <f t="shared" si="88"/>
        <v>11.084867122633838</v>
      </c>
    </row>
    <row r="77" spans="1:33">
      <c r="A77" s="58">
        <v>870894</v>
      </c>
      <c r="B77" s="59" t="s">
        <v>97</v>
      </c>
      <c r="C77" s="59">
        <f t="shared" si="82"/>
        <v>140.74020086992624</v>
      </c>
      <c r="D77" s="59">
        <f t="shared" si="83"/>
        <v>-73.655180490769794</v>
      </c>
      <c r="E77" s="59">
        <f t="shared" si="84"/>
        <v>55.462083702533164</v>
      </c>
      <c r="F77" s="59">
        <f t="shared" si="85"/>
        <v>194.3232256070176</v>
      </c>
      <c r="G77" s="59">
        <f t="shared" si="86"/>
        <v>61.27387466713526</v>
      </c>
      <c r="H77" s="59">
        <f t="shared" si="87"/>
        <v>5.657225703712669</v>
      </c>
      <c r="I77" s="59">
        <f t="shared" si="64"/>
        <v>134.66401182982307</v>
      </c>
      <c r="J77" s="59">
        <f t="shared" si="65"/>
        <v>97.329433249573498</v>
      </c>
      <c r="K77" s="59">
        <f t="shared" si="66"/>
        <v>9.5279814950921917</v>
      </c>
      <c r="L77" s="59">
        <f t="shared" si="67"/>
        <v>-3.5605430516506971</v>
      </c>
      <c r="M77" s="59">
        <f t="shared" si="68"/>
        <v>13.440125780096437</v>
      </c>
      <c r="N77" s="59">
        <f t="shared" si="69"/>
        <v>83.567894439528828</v>
      </c>
      <c r="O77" s="59">
        <f t="shared" si="70"/>
        <v>13.595507681499441</v>
      </c>
      <c r="P77" s="59">
        <f t="shared" si="71"/>
        <v>-56.66844114399327</v>
      </c>
      <c r="Q77" s="59">
        <f t="shared" si="72"/>
        <v>299.02566882004896</v>
      </c>
      <c r="R77" s="59">
        <f t="shared" si="73"/>
        <v>29.009793407266812</v>
      </c>
      <c r="S77" s="59">
        <f t="shared" si="74"/>
        <v>1.9984910358898986</v>
      </c>
      <c r="T77" s="59">
        <f t="shared" si="75"/>
        <v>9.864671565009715</v>
      </c>
      <c r="U77" s="59">
        <f t="shared" si="76"/>
        <v>12.653527720267505</v>
      </c>
      <c r="V77" s="59">
        <f t="shared" si="77"/>
        <v>-6.9967727752018192</v>
      </c>
      <c r="W77" s="59">
        <f t="shared" si="78"/>
        <v>-0.51201545532983062</v>
      </c>
      <c r="X77" s="59">
        <f t="shared" si="79"/>
        <v>-5.6009583438086281</v>
      </c>
      <c r="Y77" s="59">
        <f t="shared" si="80"/>
        <v>5.6498942191681465</v>
      </c>
      <c r="Z77" s="59">
        <f t="shared" si="81"/>
        <v>-21.301389165256097</v>
      </c>
      <c r="AA77" s="59">
        <f t="shared" si="81"/>
        <v>-3.7845692254458214</v>
      </c>
      <c r="AB77" s="59">
        <f t="shared" si="81"/>
        <v>22.506986361993768</v>
      </c>
      <c r="AC77" s="59">
        <f t="shared" si="81"/>
        <v>-11.467284606513388</v>
      </c>
      <c r="AD77" s="59">
        <f t="shared" si="81"/>
        <v>-12.913101000569071</v>
      </c>
      <c r="AE77" s="59">
        <f t="shared" si="88"/>
        <v>17.458582137794082</v>
      </c>
    </row>
    <row r="78" spans="1:33">
      <c r="A78" s="58">
        <v>848210</v>
      </c>
      <c r="B78" s="59" t="s">
        <v>97</v>
      </c>
      <c r="C78" s="59">
        <f t="shared" si="82"/>
        <v>-0.94025718205125486</v>
      </c>
      <c r="D78" s="59">
        <f t="shared" si="83"/>
        <v>25.425233197356107</v>
      </c>
      <c r="E78" s="59">
        <f t="shared" si="84"/>
        <v>-3.4629238383115108</v>
      </c>
      <c r="F78" s="59">
        <f t="shared" si="85"/>
        <v>68.038923684515083</v>
      </c>
      <c r="G78" s="59">
        <f t="shared" si="86"/>
        <v>40.274305087966525</v>
      </c>
      <c r="H78" s="59">
        <f t="shared" si="87"/>
        <v>19.146639652274317</v>
      </c>
      <c r="I78" s="59">
        <f t="shared" si="64"/>
        <v>46.992548120939546</v>
      </c>
      <c r="J78" s="59">
        <f t="shared" si="65"/>
        <v>21.754763158455575</v>
      </c>
      <c r="K78" s="59">
        <f t="shared" si="66"/>
        <v>44.189699335337451</v>
      </c>
      <c r="L78" s="59">
        <f t="shared" si="67"/>
        <v>15.447037173773097</v>
      </c>
      <c r="M78" s="59">
        <f t="shared" si="68"/>
        <v>20.941360887264324</v>
      </c>
      <c r="N78" s="59">
        <f t="shared" si="69"/>
        <v>10.518211115161449</v>
      </c>
      <c r="O78" s="59">
        <f t="shared" si="70"/>
        <v>7.5122987869665536</v>
      </c>
      <c r="P78" s="59">
        <f t="shared" si="71"/>
        <v>-56.279364832578423</v>
      </c>
      <c r="Q78" s="59">
        <f t="shared" si="72"/>
        <v>186.99303198014633</v>
      </c>
      <c r="R78" s="59">
        <f t="shared" si="73"/>
        <v>13.630787848822351</v>
      </c>
      <c r="S78" s="59">
        <f t="shared" si="74"/>
        <v>-19.578373352517957</v>
      </c>
      <c r="T78" s="59">
        <f t="shared" si="75"/>
        <v>8.6428406300568668</v>
      </c>
      <c r="U78" s="59">
        <f t="shared" si="76"/>
        <v>11.707831998507572</v>
      </c>
      <c r="V78" s="59">
        <f t="shared" si="77"/>
        <v>-9.249819790993115</v>
      </c>
      <c r="W78" s="59">
        <f t="shared" si="78"/>
        <v>-0.30024545369671785</v>
      </c>
      <c r="X78" s="59">
        <f t="shared" si="79"/>
        <v>18.206120239634018</v>
      </c>
      <c r="Y78" s="59">
        <f t="shared" si="80"/>
        <v>1.5407274613900057</v>
      </c>
      <c r="Z78" s="59">
        <f t="shared" si="81"/>
        <v>-7.5254213958067027</v>
      </c>
      <c r="AA78" s="59">
        <f t="shared" si="81"/>
        <v>8.4149046041146107</v>
      </c>
      <c r="AB78" s="59">
        <f t="shared" si="81"/>
        <v>37.413794404258027</v>
      </c>
      <c r="AC78" s="59">
        <f t="shared" si="81"/>
        <v>-9.8607503637090304</v>
      </c>
      <c r="AD78" s="59">
        <f t="shared" si="81"/>
        <v>-18.155161919728897</v>
      </c>
      <c r="AE78" s="59">
        <f t="shared" si="88"/>
        <v>11.273770981291079</v>
      </c>
    </row>
    <row r="79" spans="1:33">
      <c r="A79" s="58">
        <v>851220</v>
      </c>
      <c r="B79" s="59" t="s">
        <v>97</v>
      </c>
      <c r="C79" s="59">
        <f t="shared" si="82"/>
        <v>81.518093905318153</v>
      </c>
      <c r="D79" s="59">
        <f t="shared" si="83"/>
        <v>-61.743771424605633</v>
      </c>
      <c r="E79" s="59">
        <f t="shared" si="84"/>
        <v>15.270925747377277</v>
      </c>
      <c r="F79" s="59">
        <f t="shared" si="85"/>
        <v>309.92787845785978</v>
      </c>
      <c r="G79" s="59">
        <f t="shared" si="86"/>
        <v>6.7421427698992886</v>
      </c>
      <c r="H79" s="59">
        <f t="shared" si="87"/>
        <v>8.3063517135133225</v>
      </c>
      <c r="I79" s="59">
        <f t="shared" si="64"/>
        <v>16.084205151696821</v>
      </c>
      <c r="J79" s="59">
        <f t="shared" si="65"/>
        <v>86.396821531493345</v>
      </c>
      <c r="K79" s="59">
        <f t="shared" si="66"/>
        <v>39.950201875243039</v>
      </c>
      <c r="L79" s="59">
        <f t="shared" si="67"/>
        <v>-28.564082870635474</v>
      </c>
      <c r="M79" s="59">
        <f t="shared" si="68"/>
        <v>47.485229186865951</v>
      </c>
      <c r="N79" s="59">
        <f t="shared" si="69"/>
        <v>-8.4671411212160876</v>
      </c>
      <c r="O79" s="59">
        <f t="shared" si="70"/>
        <v>37.080388135048963</v>
      </c>
      <c r="P79" s="59">
        <f t="shared" si="71"/>
        <v>34.591001367747623</v>
      </c>
      <c r="Q79" s="59">
        <f t="shared" si="72"/>
        <v>42.047038380371902</v>
      </c>
      <c r="R79" s="59">
        <f t="shared" si="73"/>
        <v>46.570143314366561</v>
      </c>
      <c r="S79" s="59">
        <f t="shared" si="74"/>
        <v>6.5317614389208529</v>
      </c>
      <c r="T79" s="59">
        <f t="shared" si="75"/>
        <v>23.507994591893237</v>
      </c>
      <c r="U79" s="59">
        <f t="shared" si="76"/>
        <v>19.77589648214942</v>
      </c>
      <c r="V79" s="59">
        <f t="shared" si="77"/>
        <v>-7.4834394168080394</v>
      </c>
      <c r="W79" s="59">
        <f t="shared" si="78"/>
        <v>18.199781238947594</v>
      </c>
      <c r="X79" s="59">
        <f t="shared" si="79"/>
        <v>23.816370441456257</v>
      </c>
      <c r="Y79" s="59">
        <f t="shared" si="80"/>
        <v>21.223102069271377</v>
      </c>
      <c r="Z79" s="59">
        <f t="shared" si="81"/>
        <v>-6.5484298517880575</v>
      </c>
      <c r="AA79" s="59">
        <f t="shared" si="81"/>
        <v>12.515767820464816</v>
      </c>
      <c r="AB79" s="59">
        <f t="shared" si="81"/>
        <v>16.233769006394311</v>
      </c>
      <c r="AC79" s="59">
        <f t="shared" si="81"/>
        <v>-14.613223123348206</v>
      </c>
      <c r="AD79" s="59">
        <f t="shared" si="81"/>
        <v>-18.167371009213895</v>
      </c>
      <c r="AE79" s="59">
        <f t="shared" si="88"/>
        <v>16.960415787217585</v>
      </c>
    </row>
    <row r="80" spans="1:33">
      <c r="A80" s="58">
        <v>401693</v>
      </c>
      <c r="B80" s="59" t="s">
        <v>97</v>
      </c>
      <c r="C80" s="59">
        <f t="shared" si="82"/>
        <v>40.381997072613132</v>
      </c>
      <c r="D80" s="59">
        <f t="shared" si="83"/>
        <v>7.8918897082328243</v>
      </c>
      <c r="E80" s="59">
        <f t="shared" si="84"/>
        <v>2.1165042783865715</v>
      </c>
      <c r="F80" s="59">
        <f t="shared" si="85"/>
        <v>69.443375408617442</v>
      </c>
      <c r="G80" s="59">
        <f t="shared" si="86"/>
        <v>44.131054906650149</v>
      </c>
      <c r="H80" s="59">
        <f t="shared" si="87"/>
        <v>17.116633048877119</v>
      </c>
      <c r="I80" s="59">
        <f t="shared" si="64"/>
        <v>36.310366935505556</v>
      </c>
      <c r="J80" s="59">
        <f t="shared" si="65"/>
        <v>47.597695194906294</v>
      </c>
      <c r="K80" s="59">
        <f t="shared" si="66"/>
        <v>45.019557839372965</v>
      </c>
      <c r="L80" s="59">
        <f t="shared" si="67"/>
        <v>10.643520067374084</v>
      </c>
      <c r="M80" s="59">
        <f t="shared" si="68"/>
        <v>37.35469532275556</v>
      </c>
      <c r="N80" s="59">
        <f t="shared" si="69"/>
        <v>21.49378119850067</v>
      </c>
      <c r="O80" s="59">
        <f t="shared" si="70"/>
        <v>18.979850796654404</v>
      </c>
      <c r="P80" s="59">
        <f t="shared" si="71"/>
        <v>-62.899108886843521</v>
      </c>
      <c r="Q80" s="59">
        <f t="shared" si="72"/>
        <v>259.28672714647149</v>
      </c>
      <c r="R80" s="59">
        <f t="shared" si="73"/>
        <v>13.95064653593225</v>
      </c>
      <c r="S80" s="59">
        <f t="shared" si="74"/>
        <v>-8.1069641743470982</v>
      </c>
      <c r="T80" s="59">
        <f t="shared" si="75"/>
        <v>17.358210705145623</v>
      </c>
      <c r="U80" s="59">
        <f t="shared" si="76"/>
        <v>10.143919122804107</v>
      </c>
      <c r="V80" s="59">
        <f t="shared" si="77"/>
        <v>-10.694692371511152</v>
      </c>
      <c r="W80" s="59">
        <f t="shared" si="78"/>
        <v>1.8388477602595827</v>
      </c>
      <c r="X80" s="59">
        <f t="shared" si="79"/>
        <v>9.6734969854482529</v>
      </c>
      <c r="Y80" s="59">
        <f t="shared" si="80"/>
        <v>5.532050961538701</v>
      </c>
      <c r="Z80" s="59">
        <f t="shared" si="81"/>
        <v>-7.0696522191869775</v>
      </c>
      <c r="AA80" s="59">
        <f t="shared" si="81"/>
        <v>4.4192442883911554E-2</v>
      </c>
      <c r="AB80" s="59">
        <f t="shared" si="81"/>
        <v>15.938839110076628</v>
      </c>
      <c r="AC80" s="59">
        <f t="shared" si="81"/>
        <v>-100</v>
      </c>
      <c r="AD80" s="59" t="str">
        <f t="shared" si="81"/>
        <v>--</v>
      </c>
      <c r="AE80" s="59">
        <f t="shared" si="88"/>
        <v>14.033442020100239</v>
      </c>
    </row>
    <row r="81" spans="1:32">
      <c r="A81" s="58">
        <v>870830</v>
      </c>
      <c r="B81" s="59" t="s">
        <v>97</v>
      </c>
      <c r="C81" s="59" t="str">
        <f t="shared" si="82"/>
        <v>--</v>
      </c>
      <c r="D81" s="59" t="str">
        <f t="shared" si="83"/>
        <v>--</v>
      </c>
      <c r="E81" s="59" t="str">
        <f t="shared" si="84"/>
        <v>--</v>
      </c>
      <c r="F81" s="59" t="str">
        <f t="shared" si="85"/>
        <v>--</v>
      </c>
      <c r="G81" s="59" t="str">
        <f t="shared" si="86"/>
        <v>--</v>
      </c>
      <c r="H81" s="59" t="str">
        <f t="shared" si="87"/>
        <v>--</v>
      </c>
      <c r="I81" s="59" t="str">
        <f t="shared" si="64"/>
        <v>--</v>
      </c>
      <c r="J81" s="59" t="str">
        <f t="shared" si="65"/>
        <v>--</v>
      </c>
      <c r="K81" s="59" t="str">
        <f t="shared" si="66"/>
        <v>--</v>
      </c>
      <c r="L81" s="59" t="str">
        <f t="shared" si="67"/>
        <v>--</v>
      </c>
      <c r="M81" s="59" t="str">
        <f t="shared" si="68"/>
        <v>--</v>
      </c>
      <c r="N81" s="59" t="str">
        <f t="shared" si="69"/>
        <v>--</v>
      </c>
      <c r="O81" s="59">
        <f t="shared" si="70"/>
        <v>-7.6880109671691628</v>
      </c>
      <c r="P81" s="59">
        <f t="shared" si="71"/>
        <v>3.1107489460390809</v>
      </c>
      <c r="Q81" s="59">
        <f t="shared" si="72"/>
        <v>44.331924429522047</v>
      </c>
      <c r="R81" s="59">
        <f t="shared" si="73"/>
        <v>4.2711509261401943</v>
      </c>
      <c r="S81" s="59">
        <f t="shared" si="74"/>
        <v>-11.245424403549933</v>
      </c>
      <c r="T81" s="59">
        <f t="shared" si="75"/>
        <v>3.7383329298552752</v>
      </c>
      <c r="U81" s="59">
        <f t="shared" si="76"/>
        <v>2.5357478537865461</v>
      </c>
      <c r="V81" s="59">
        <f t="shared" si="77"/>
        <v>-18.722673721953015</v>
      </c>
      <c r="W81" s="59">
        <f t="shared" si="78"/>
        <v>3.1868025678656551</v>
      </c>
      <c r="X81" s="59">
        <f t="shared" si="79"/>
        <v>12.592771162719572</v>
      </c>
      <c r="Y81" s="59">
        <f t="shared" si="80"/>
        <v>12.625102348160212</v>
      </c>
      <c r="Z81" s="59">
        <f t="shared" si="81"/>
        <v>5.4983654548694574</v>
      </c>
      <c r="AA81" s="59">
        <f t="shared" si="81"/>
        <v>-7.3423100305786591</v>
      </c>
      <c r="AB81" s="59">
        <f t="shared" si="81"/>
        <v>8.9744998689977677</v>
      </c>
      <c r="AC81" s="59">
        <f t="shared" si="81"/>
        <v>-6.9085804339171659</v>
      </c>
      <c r="AD81" s="59">
        <f t="shared" si="81"/>
        <v>-1.9088397891313065</v>
      </c>
      <c r="AE81" s="59" t="str">
        <f t="shared" si="88"/>
        <v>-</v>
      </c>
      <c r="AF81" s="60"/>
    </row>
    <row r="82" spans="1:32">
      <c r="A82" s="58">
        <v>841430</v>
      </c>
      <c r="B82" s="59" t="s">
        <v>97</v>
      </c>
      <c r="C82" s="59">
        <f t="shared" si="82"/>
        <v>-8.1737329731982129</v>
      </c>
      <c r="D82" s="59">
        <f t="shared" si="83"/>
        <v>-2.1307408049923282</v>
      </c>
      <c r="E82" s="59">
        <f t="shared" si="84"/>
        <v>40.932925382065577</v>
      </c>
      <c r="F82" s="59">
        <f t="shared" si="85"/>
        <v>110.1535345558477</v>
      </c>
      <c r="G82" s="59">
        <f t="shared" si="86"/>
        <v>-2.050135888440451</v>
      </c>
      <c r="H82" s="59">
        <f t="shared" si="87"/>
        <v>22.122479752340809</v>
      </c>
      <c r="I82" s="59">
        <f t="shared" si="64"/>
        <v>18.836084028681356</v>
      </c>
      <c r="J82" s="59">
        <f t="shared" si="65"/>
        <v>21.132139034109727</v>
      </c>
      <c r="K82" s="59">
        <f t="shared" si="66"/>
        <v>35.691156529785047</v>
      </c>
      <c r="L82" s="59">
        <f t="shared" si="67"/>
        <v>-6.747741507146003</v>
      </c>
      <c r="M82" s="59">
        <f t="shared" si="68"/>
        <v>-8.3313752639239453</v>
      </c>
      <c r="N82" s="59">
        <f t="shared" si="69"/>
        <v>-4.3428246299819619</v>
      </c>
      <c r="O82" s="59">
        <f t="shared" si="70"/>
        <v>8.123094328034469</v>
      </c>
      <c r="P82" s="59">
        <f t="shared" si="71"/>
        <v>-91.238695457273835</v>
      </c>
      <c r="Q82" s="59">
        <f t="shared" si="72"/>
        <v>1166.316131111128</v>
      </c>
      <c r="R82" s="59">
        <f t="shared" si="73"/>
        <v>6.3668048977818472</v>
      </c>
      <c r="S82" s="59">
        <f t="shared" si="74"/>
        <v>-20.226002934739142</v>
      </c>
      <c r="T82" s="59">
        <f t="shared" si="75"/>
        <v>27.185521513498841</v>
      </c>
      <c r="U82" s="59">
        <f t="shared" si="76"/>
        <v>1.2584636089629981</v>
      </c>
      <c r="V82" s="59">
        <f t="shared" si="77"/>
        <v>-14.638056097032134</v>
      </c>
      <c r="W82" s="59">
        <f t="shared" si="78"/>
        <v>-7.5253798358666018</v>
      </c>
      <c r="X82" s="59">
        <f t="shared" si="79"/>
        <v>12.921646558010565</v>
      </c>
      <c r="Y82" s="59">
        <f t="shared" si="80"/>
        <v>2.9791714263618871</v>
      </c>
      <c r="Z82" s="59">
        <f t="shared" si="81"/>
        <v>-12.397188793166691</v>
      </c>
      <c r="AA82" s="59">
        <f t="shared" si="81"/>
        <v>-0.68124503058099606</v>
      </c>
      <c r="AB82" s="59">
        <f t="shared" si="81"/>
        <v>26.095356143222276</v>
      </c>
      <c r="AC82" s="59">
        <f t="shared" si="81"/>
        <v>-4.9493038397520053</v>
      </c>
      <c r="AD82" s="59">
        <f t="shared" si="81"/>
        <v>-18.506685030086885</v>
      </c>
      <c r="AE82" s="59">
        <f t="shared" si="88"/>
        <v>5.8499052303669004</v>
      </c>
    </row>
    <row r="83" spans="1:32">
      <c r="A83" s="58">
        <v>848310</v>
      </c>
      <c r="B83" s="59" t="s">
        <v>97</v>
      </c>
      <c r="C83" s="59">
        <f t="shared" si="82"/>
        <v>13.660862035780468</v>
      </c>
      <c r="D83" s="59">
        <f t="shared" si="83"/>
        <v>9.2754292562324849</v>
      </c>
      <c r="E83" s="59">
        <f t="shared" si="84"/>
        <v>24.894713892366454</v>
      </c>
      <c r="F83" s="59">
        <f t="shared" si="85"/>
        <v>91.148482214812816</v>
      </c>
      <c r="G83" s="59">
        <f t="shared" si="86"/>
        <v>25.802516893924249</v>
      </c>
      <c r="H83" s="59">
        <f t="shared" si="87"/>
        <v>50.194280481560668</v>
      </c>
      <c r="I83" s="59">
        <f t="shared" si="64"/>
        <v>32.893423586894045</v>
      </c>
      <c r="J83" s="59">
        <f t="shared" si="65"/>
        <v>55.433029143966564</v>
      </c>
      <c r="K83" s="59">
        <f t="shared" si="66"/>
        <v>50.308380205850369</v>
      </c>
      <c r="L83" s="59">
        <f t="shared" si="67"/>
        <v>21.087185956153746</v>
      </c>
      <c r="M83" s="59">
        <f t="shared" si="68"/>
        <v>24.351852136978152</v>
      </c>
      <c r="N83" s="59">
        <f t="shared" si="69"/>
        <v>45.028709056871719</v>
      </c>
      <c r="O83" s="59">
        <f t="shared" si="70"/>
        <v>23.125203575939878</v>
      </c>
      <c r="P83" s="59">
        <f t="shared" si="71"/>
        <v>-82.139082902340974</v>
      </c>
      <c r="Q83" s="59">
        <f t="shared" si="72"/>
        <v>569.33623649764274</v>
      </c>
      <c r="R83" s="59">
        <f t="shared" si="73"/>
        <v>15.142989681998941</v>
      </c>
      <c r="S83" s="59">
        <f t="shared" si="74"/>
        <v>-14.352501138510334</v>
      </c>
      <c r="T83" s="59">
        <f t="shared" si="75"/>
        <v>-11.071089343315165</v>
      </c>
      <c r="U83" s="59">
        <f t="shared" si="76"/>
        <v>8.8325231002691567</v>
      </c>
      <c r="V83" s="59">
        <f t="shared" si="77"/>
        <v>-10.181686650738669</v>
      </c>
      <c r="W83" s="59">
        <f t="shared" si="78"/>
        <v>-8.1614585030185083</v>
      </c>
      <c r="X83" s="59">
        <f t="shared" si="79"/>
        <v>13.587949886090755</v>
      </c>
      <c r="Y83" s="59">
        <f t="shared" si="80"/>
        <v>12.766789034394407</v>
      </c>
      <c r="Z83" s="59">
        <f t="shared" si="81"/>
        <v>-4.2370532068286622</v>
      </c>
      <c r="AA83" s="59">
        <f t="shared" si="81"/>
        <v>-15.11431450224606</v>
      </c>
      <c r="AB83" s="59">
        <f t="shared" si="81"/>
        <v>25.028064811725443</v>
      </c>
      <c r="AC83" s="59">
        <f t="shared" si="81"/>
        <v>-7.4248367754198483</v>
      </c>
      <c r="AD83" s="59">
        <f t="shared" si="81"/>
        <v>-8.5646659507382878</v>
      </c>
      <c r="AE83" s="59">
        <f t="shared" si="88"/>
        <v>14.322555541774392</v>
      </c>
    </row>
    <row r="84" spans="1:32">
      <c r="A84" s="58">
        <v>840999</v>
      </c>
      <c r="B84" s="59" t="s">
        <v>97</v>
      </c>
      <c r="C84" s="59">
        <f t="shared" si="82"/>
        <v>37.038542309883411</v>
      </c>
      <c r="D84" s="59">
        <f t="shared" si="83"/>
        <v>-24.306179166151153</v>
      </c>
      <c r="E84" s="59">
        <f t="shared" si="84"/>
        <v>-15.338030708732049</v>
      </c>
      <c r="F84" s="59">
        <f t="shared" si="85"/>
        <v>14.645426261120605</v>
      </c>
      <c r="G84" s="59">
        <f t="shared" si="86"/>
        <v>15.573341212934963</v>
      </c>
      <c r="H84" s="59">
        <f t="shared" si="87"/>
        <v>5.7378346735829808</v>
      </c>
      <c r="I84" s="59">
        <f t="shared" si="64"/>
        <v>13.593855980746653</v>
      </c>
      <c r="J84" s="59">
        <f t="shared" si="65"/>
        <v>-10.183316693551404</v>
      </c>
      <c r="K84" s="59">
        <f t="shared" si="66"/>
        <v>31.813190113292166</v>
      </c>
      <c r="L84" s="59">
        <f t="shared" si="67"/>
        <v>9.8565942334728049</v>
      </c>
      <c r="M84" s="59">
        <f t="shared" si="68"/>
        <v>-6.3842943860501862</v>
      </c>
      <c r="N84" s="59">
        <f t="shared" si="69"/>
        <v>61.227725939819919</v>
      </c>
      <c r="O84" s="59">
        <f t="shared" si="70"/>
        <v>82.947610131249405</v>
      </c>
      <c r="P84" s="59">
        <f t="shared" si="71"/>
        <v>-77.747804860547532</v>
      </c>
      <c r="Q84" s="59">
        <f t="shared" si="72"/>
        <v>314.0265073226671</v>
      </c>
      <c r="R84" s="59">
        <f t="shared" si="73"/>
        <v>19.698248722499372</v>
      </c>
      <c r="S84" s="59">
        <f t="shared" si="74"/>
        <v>-26.272589349413551</v>
      </c>
      <c r="T84" s="59">
        <f t="shared" si="75"/>
        <v>-4.8427012904057989</v>
      </c>
      <c r="U84" s="59">
        <f t="shared" si="76"/>
        <v>19.084333494970096</v>
      </c>
      <c r="V84" s="59">
        <f t="shared" si="77"/>
        <v>-13.974129109127972</v>
      </c>
      <c r="W84" s="59">
        <f t="shared" si="78"/>
        <v>-4.2689433548872699</v>
      </c>
      <c r="X84" s="59">
        <f t="shared" si="79"/>
        <v>41.289181930592065</v>
      </c>
      <c r="Y84" s="59">
        <f t="shared" si="80"/>
        <v>10.635092656993123</v>
      </c>
      <c r="Z84" s="59">
        <f t="shared" si="81"/>
        <v>-8.8861383828674434</v>
      </c>
      <c r="AA84" s="59">
        <f t="shared" si="81"/>
        <v>19.346906776785232</v>
      </c>
      <c r="AB84" s="59">
        <f t="shared" si="81"/>
        <v>12.115817066678574</v>
      </c>
      <c r="AC84" s="59">
        <f t="shared" si="81"/>
        <v>-100</v>
      </c>
      <c r="AD84" s="59" t="str">
        <f t="shared" si="81"/>
        <v>--</v>
      </c>
      <c r="AE84" s="59">
        <f t="shared" si="88"/>
        <v>7.0756477980652477</v>
      </c>
    </row>
    <row r="85" spans="1:32">
      <c r="A85" s="58">
        <v>841459</v>
      </c>
      <c r="B85" s="59" t="s">
        <v>97</v>
      </c>
      <c r="C85" s="59">
        <f t="shared" si="82"/>
        <v>-13.372770941996365</v>
      </c>
      <c r="D85" s="59">
        <f t="shared" si="83"/>
        <v>-2.0356580997260494</v>
      </c>
      <c r="E85" s="59">
        <f t="shared" si="84"/>
        <v>-11.248309483136993</v>
      </c>
      <c r="F85" s="59">
        <f t="shared" si="85"/>
        <v>-24.14539741159814</v>
      </c>
      <c r="G85" s="59">
        <f t="shared" si="86"/>
        <v>38.805656259873189</v>
      </c>
      <c r="H85" s="59">
        <f t="shared" si="87"/>
        <v>41.692581845980413</v>
      </c>
      <c r="I85" s="59">
        <f t="shared" si="64"/>
        <v>30.623244034624378</v>
      </c>
      <c r="J85" s="59">
        <f t="shared" si="65"/>
        <v>38.300012129223632</v>
      </c>
      <c r="K85" s="59">
        <f t="shared" si="66"/>
        <v>93.830167950490647</v>
      </c>
      <c r="L85" s="59">
        <f t="shared" si="67"/>
        <v>2.1121961782185394E-2</v>
      </c>
      <c r="M85" s="59">
        <f t="shared" si="68"/>
        <v>9.1441732916040337</v>
      </c>
      <c r="N85" s="59">
        <f t="shared" si="69"/>
        <v>141.41170136343644</v>
      </c>
      <c r="O85" s="59">
        <f t="shared" si="70"/>
        <v>17.977409228221859</v>
      </c>
      <c r="P85" s="59">
        <f t="shared" si="71"/>
        <v>-72.584615895845985</v>
      </c>
      <c r="Q85" s="59">
        <f t="shared" si="72"/>
        <v>299.95648102601848</v>
      </c>
      <c r="R85" s="59">
        <f t="shared" si="73"/>
        <v>8.4765882831683115</v>
      </c>
      <c r="S85" s="59">
        <f t="shared" si="74"/>
        <v>-44.327003179823642</v>
      </c>
      <c r="T85" s="59">
        <f t="shared" si="75"/>
        <v>85.275301272628866</v>
      </c>
      <c r="U85" s="59">
        <f t="shared" si="76"/>
        <v>3.2030275910803283</v>
      </c>
      <c r="V85" s="59">
        <f t="shared" si="77"/>
        <v>-13.325483224757591</v>
      </c>
      <c r="W85" s="59">
        <f t="shared" si="78"/>
        <v>-4.1923688696699202</v>
      </c>
      <c r="X85" s="59">
        <f t="shared" si="79"/>
        <v>6.7506607242078474</v>
      </c>
      <c r="Y85" s="59">
        <f t="shared" si="80"/>
        <v>10.29687707217532</v>
      </c>
      <c r="Z85" s="59">
        <f t="shared" si="81"/>
        <v>-2.6313168029504936</v>
      </c>
      <c r="AA85" s="59">
        <f t="shared" si="81"/>
        <v>1.958512670393489</v>
      </c>
      <c r="AB85" s="59">
        <f t="shared" si="81"/>
        <v>19.79374801590788</v>
      </c>
      <c r="AC85" s="59">
        <f t="shared" si="81"/>
        <v>-10.322255249840893</v>
      </c>
      <c r="AD85" s="59">
        <f t="shared" si="81"/>
        <v>-16.7920828717441</v>
      </c>
      <c r="AE85" s="59">
        <f t="shared" si="88"/>
        <v>9.3730385186290306</v>
      </c>
    </row>
    <row r="86" spans="1:32">
      <c r="A86" s="58">
        <v>842139</v>
      </c>
      <c r="B86" s="59" t="s">
        <v>97</v>
      </c>
      <c r="C86" s="59">
        <f t="shared" si="82"/>
        <v>-4.2519960267091932</v>
      </c>
      <c r="D86" s="59">
        <f t="shared" si="83"/>
        <v>-21.857610773841046</v>
      </c>
      <c r="E86" s="59">
        <f t="shared" si="84"/>
        <v>-40.642198658875415</v>
      </c>
      <c r="F86" s="59">
        <f t="shared" si="85"/>
        <v>217.18450069657945</v>
      </c>
      <c r="G86" s="59">
        <f t="shared" si="86"/>
        <v>30.324638358053022</v>
      </c>
      <c r="H86" s="59">
        <f t="shared" si="87"/>
        <v>157.77083494461988</v>
      </c>
      <c r="I86" s="59">
        <f t="shared" si="64"/>
        <v>44.975655205758756</v>
      </c>
      <c r="J86" s="59">
        <f t="shared" si="65"/>
        <v>-10.424642192482096</v>
      </c>
      <c r="K86" s="59">
        <f t="shared" si="66"/>
        <v>41.609571423522937</v>
      </c>
      <c r="L86" s="59">
        <f t="shared" si="67"/>
        <v>10.539054856856026</v>
      </c>
      <c r="M86" s="59">
        <f t="shared" si="68"/>
        <v>18.381412535077857</v>
      </c>
      <c r="N86" s="59">
        <f t="shared" si="69"/>
        <v>-5.9884618349898489</v>
      </c>
      <c r="O86" s="59">
        <f t="shared" si="70"/>
        <v>15.213106239966237</v>
      </c>
      <c r="P86" s="59">
        <f t="shared" si="71"/>
        <v>-89.960510030774486</v>
      </c>
      <c r="Q86" s="59">
        <f t="shared" si="72"/>
        <v>1260.5528627277513</v>
      </c>
      <c r="R86" s="59">
        <f t="shared" si="73"/>
        <v>2.3359865514069895</v>
      </c>
      <c r="S86" s="59">
        <f t="shared" si="74"/>
        <v>-16.326418820659399</v>
      </c>
      <c r="T86" s="59">
        <f t="shared" si="75"/>
        <v>21.288597290003281</v>
      </c>
      <c r="U86" s="59">
        <f t="shared" si="76"/>
        <v>8.3943029041098782</v>
      </c>
      <c r="V86" s="59">
        <f t="shared" si="77"/>
        <v>-19.363470337655059</v>
      </c>
      <c r="W86" s="59">
        <f t="shared" si="78"/>
        <v>-4.1324598440703681</v>
      </c>
      <c r="X86" s="59">
        <f t="shared" si="79"/>
        <v>11.645149712556574</v>
      </c>
      <c r="Y86" s="59">
        <f t="shared" si="80"/>
        <v>28.502587166913884</v>
      </c>
      <c r="Z86" s="59">
        <f t="shared" si="81"/>
        <v>44.757999254066988</v>
      </c>
      <c r="AA86" s="59">
        <f t="shared" si="81"/>
        <v>-20.81917336538298</v>
      </c>
      <c r="AB86" s="59">
        <f t="shared" si="81"/>
        <v>9.5683372262606667</v>
      </c>
      <c r="AC86" s="59">
        <f t="shared" si="81"/>
        <v>-29.84599921458333</v>
      </c>
      <c r="AD86" s="59">
        <f t="shared" si="81"/>
        <v>5.0073435325931968</v>
      </c>
      <c r="AE86" s="59">
        <f t="shared" si="88"/>
        <v>10.778159416760587</v>
      </c>
    </row>
    <row r="87" spans="1:32">
      <c r="A87" s="58">
        <v>940190</v>
      </c>
      <c r="B87" s="59" t="s">
        <v>97</v>
      </c>
      <c r="C87" s="59">
        <f t="shared" si="82"/>
        <v>-1.0163932606426584</v>
      </c>
      <c r="D87" s="59">
        <f t="shared" si="83"/>
        <v>2.2130895789366605</v>
      </c>
      <c r="E87" s="59">
        <f t="shared" si="84"/>
        <v>25.172979238351019</v>
      </c>
      <c r="F87" s="59">
        <f t="shared" si="85"/>
        <v>68.870648867637215</v>
      </c>
      <c r="G87" s="59">
        <f t="shared" si="86"/>
        <v>288.18220543093133</v>
      </c>
      <c r="H87" s="59">
        <f t="shared" si="87"/>
        <v>19.409110884525219</v>
      </c>
      <c r="I87" s="59">
        <f t="shared" si="64"/>
        <v>10.564309902833699</v>
      </c>
      <c r="J87" s="59">
        <f t="shared" si="65"/>
        <v>94.449428116361901</v>
      </c>
      <c r="K87" s="59">
        <f t="shared" si="66"/>
        <v>52.481570479825479</v>
      </c>
      <c r="L87" s="59">
        <f t="shared" si="67"/>
        <v>-1.4183276396084921</v>
      </c>
      <c r="M87" s="59">
        <f t="shared" si="68"/>
        <v>23.411304925204291</v>
      </c>
      <c r="N87" s="59">
        <f t="shared" si="69"/>
        <v>28.365095118427348</v>
      </c>
      <c r="O87" s="59">
        <f t="shared" si="70"/>
        <v>7.5816957014350521</v>
      </c>
      <c r="P87" s="59">
        <f t="shared" si="71"/>
        <v>-41.631698427803464</v>
      </c>
      <c r="Q87" s="59">
        <f t="shared" si="72"/>
        <v>198.03109444101779</v>
      </c>
      <c r="R87" s="59">
        <f t="shared" si="73"/>
        <v>15.883885616123877</v>
      </c>
      <c r="S87" s="59">
        <f t="shared" si="74"/>
        <v>-4.2529255114315703</v>
      </c>
      <c r="T87" s="59">
        <f t="shared" si="75"/>
        <v>5.2522608694974764</v>
      </c>
      <c r="U87" s="59">
        <f t="shared" si="76"/>
        <v>-3.6066011638884277</v>
      </c>
      <c r="V87" s="59">
        <f t="shared" si="77"/>
        <v>-20.655501094864377</v>
      </c>
      <c r="W87" s="59">
        <f t="shared" si="78"/>
        <v>5.4568685243923767</v>
      </c>
      <c r="X87" s="59">
        <f t="shared" si="79"/>
        <v>6.1364962131956986</v>
      </c>
      <c r="Y87" s="59">
        <f t="shared" si="80"/>
        <v>-6.2393224522276824</v>
      </c>
      <c r="Z87" s="59">
        <f t="shared" si="81"/>
        <v>-28.278443633515266</v>
      </c>
      <c r="AA87" s="59">
        <f t="shared" si="81"/>
        <v>-15.548318072352458</v>
      </c>
      <c r="AB87" s="59">
        <f t="shared" si="81"/>
        <v>5.7012656495426342</v>
      </c>
      <c r="AC87" s="59">
        <f t="shared" si="81"/>
        <v>-100</v>
      </c>
      <c r="AD87" s="59" t="str">
        <f t="shared" si="81"/>
        <v>--</v>
      </c>
      <c r="AE87" s="59">
        <f t="shared" si="88"/>
        <v>-100</v>
      </c>
    </row>
    <row r="88" spans="1:32">
      <c r="A88" s="58">
        <v>870880</v>
      </c>
      <c r="B88" s="59" t="s">
        <v>97</v>
      </c>
      <c r="C88" s="59">
        <f t="shared" si="82"/>
        <v>62.959186857920088</v>
      </c>
      <c r="D88" s="59">
        <f t="shared" si="83"/>
        <v>-8.9624311587324144</v>
      </c>
      <c r="E88" s="59">
        <f t="shared" si="84"/>
        <v>1.5579248174909139</v>
      </c>
      <c r="F88" s="59">
        <f t="shared" si="85"/>
        <v>93.057122260034589</v>
      </c>
      <c r="G88" s="59">
        <f t="shared" si="86"/>
        <v>60.981836839826229</v>
      </c>
      <c r="H88" s="59">
        <f t="shared" si="87"/>
        <v>28.858568159330758</v>
      </c>
      <c r="I88" s="59">
        <f t="shared" si="64"/>
        <v>26.17181908693351</v>
      </c>
      <c r="J88" s="59">
        <f t="shared" si="65"/>
        <v>33.454136281314391</v>
      </c>
      <c r="K88" s="59">
        <f t="shared" si="66"/>
        <v>19.895286357597229</v>
      </c>
      <c r="L88" s="59">
        <f t="shared" si="67"/>
        <v>-24.335396903507174</v>
      </c>
      <c r="M88" s="59">
        <f t="shared" si="68"/>
        <v>4.0986658145492356</v>
      </c>
      <c r="N88" s="59">
        <f t="shared" si="69"/>
        <v>213.06362369203936</v>
      </c>
      <c r="O88" s="59">
        <f t="shared" si="70"/>
        <v>31.747641069110898</v>
      </c>
      <c r="P88" s="59">
        <f t="shared" si="71"/>
        <v>47.007113658877131</v>
      </c>
      <c r="Q88" s="59">
        <f t="shared" si="72"/>
        <v>56.107282695337176</v>
      </c>
      <c r="R88" s="59">
        <f t="shared" si="73"/>
        <v>16.772453086303528</v>
      </c>
      <c r="S88" s="59">
        <f t="shared" si="74"/>
        <v>0.78679666116525482</v>
      </c>
      <c r="T88" s="59">
        <f t="shared" si="75"/>
        <v>5.4190609572619621</v>
      </c>
      <c r="U88" s="59">
        <f t="shared" si="76"/>
        <v>16.665868614742422</v>
      </c>
      <c r="V88" s="59">
        <f t="shared" si="77"/>
        <v>-9.4551291291529509</v>
      </c>
      <c r="W88" s="59">
        <f t="shared" si="78"/>
        <v>0.86474571891118046</v>
      </c>
      <c r="X88" s="59">
        <f t="shared" si="79"/>
        <v>10.08597332176717</v>
      </c>
      <c r="Y88" s="59">
        <f t="shared" si="80"/>
        <v>9.7546797981725462</v>
      </c>
      <c r="Z88" s="59">
        <f t="shared" si="81"/>
        <v>-12.890551948899414</v>
      </c>
      <c r="AA88" s="59">
        <f t="shared" si="81"/>
        <v>19.699112614186802</v>
      </c>
      <c r="AB88" s="59">
        <f t="shared" si="81"/>
        <v>12.562092995555346</v>
      </c>
      <c r="AC88" s="59">
        <f t="shared" si="81"/>
        <v>-8.9430374748692287</v>
      </c>
      <c r="AD88" s="59">
        <f t="shared" si="81"/>
        <v>-14.736298602200463</v>
      </c>
      <c r="AE88" s="59">
        <f t="shared" si="88"/>
        <v>18.343160292907541</v>
      </c>
    </row>
    <row r="89" spans="1:32">
      <c r="A89" s="58">
        <v>841330</v>
      </c>
      <c r="B89" s="59" t="s">
        <v>97</v>
      </c>
      <c r="C89" s="59">
        <f t="shared" si="82"/>
        <v>55.802954062006876</v>
      </c>
      <c r="D89" s="59">
        <f t="shared" si="83"/>
        <v>44.762278167533736</v>
      </c>
      <c r="E89" s="59">
        <f t="shared" si="84"/>
        <v>108.78554472927644</v>
      </c>
      <c r="F89" s="59">
        <f t="shared" si="85"/>
        <v>18.453305739332905</v>
      </c>
      <c r="G89" s="59">
        <f t="shared" si="86"/>
        <v>27.504561740613781</v>
      </c>
      <c r="H89" s="59">
        <f t="shared" si="87"/>
        <v>11.730287351686201</v>
      </c>
      <c r="I89" s="59">
        <f t="shared" si="64"/>
        <v>24.922756250093144</v>
      </c>
      <c r="J89" s="59">
        <f t="shared" si="65"/>
        <v>65.115415987955458</v>
      </c>
      <c r="K89" s="59">
        <f t="shared" si="66"/>
        <v>51.731723301331982</v>
      </c>
      <c r="L89" s="59">
        <f t="shared" si="67"/>
        <v>11.241192936217885</v>
      </c>
      <c r="M89" s="59">
        <f t="shared" si="68"/>
        <v>-11.350394972589584</v>
      </c>
      <c r="N89" s="59">
        <f t="shared" si="69"/>
        <v>43.061728516367879</v>
      </c>
      <c r="O89" s="59">
        <f t="shared" si="70"/>
        <v>50.219905332706162</v>
      </c>
      <c r="P89" s="59">
        <f t="shared" si="71"/>
        <v>-61.797061489102617</v>
      </c>
      <c r="Q89" s="59">
        <f t="shared" si="72"/>
        <v>185.35276676210867</v>
      </c>
      <c r="R89" s="59">
        <f t="shared" si="73"/>
        <v>29.256163238352229</v>
      </c>
      <c r="S89" s="59">
        <f t="shared" si="74"/>
        <v>-12.071114853682261</v>
      </c>
      <c r="T89" s="59">
        <f t="shared" si="75"/>
        <v>2.1197482479746128</v>
      </c>
      <c r="U89" s="59">
        <f t="shared" si="76"/>
        <v>23.45624741475352</v>
      </c>
      <c r="V89" s="59">
        <f t="shared" si="77"/>
        <v>-9.9202076939889849</v>
      </c>
      <c r="W89" s="59">
        <f t="shared" si="78"/>
        <v>0.63851601551616</v>
      </c>
      <c r="X89" s="59">
        <f t="shared" si="79"/>
        <v>21.435053449081565</v>
      </c>
      <c r="Y89" s="59">
        <f t="shared" si="80"/>
        <v>12.794848115650723</v>
      </c>
      <c r="Z89" s="59">
        <f t="shared" si="81"/>
        <v>-9.0530646929474585</v>
      </c>
      <c r="AA89" s="59">
        <f t="shared" si="81"/>
        <v>3.6919320370511599</v>
      </c>
      <c r="AB89" s="59">
        <f t="shared" si="81"/>
        <v>2.7101685813197633</v>
      </c>
      <c r="AC89" s="59">
        <f t="shared" si="81"/>
        <v>-100</v>
      </c>
      <c r="AD89" s="59" t="str">
        <f t="shared" si="81"/>
        <v>--</v>
      </c>
      <c r="AE89" s="59">
        <f t="shared" si="88"/>
        <v>15.587355024003585</v>
      </c>
    </row>
    <row r="90" spans="1:32">
      <c r="A90" s="58">
        <v>870850</v>
      </c>
      <c r="B90" s="59" t="s">
        <v>97</v>
      </c>
      <c r="C90" s="59">
        <f t="shared" si="82"/>
        <v>-8.36352174008573</v>
      </c>
      <c r="D90" s="59">
        <f t="shared" si="83"/>
        <v>31.545041020951913</v>
      </c>
      <c r="E90" s="59">
        <f t="shared" si="84"/>
        <v>-3.1840055448808755</v>
      </c>
      <c r="F90" s="59">
        <f t="shared" si="85"/>
        <v>127.49790203634799</v>
      </c>
      <c r="G90" s="59">
        <f t="shared" si="86"/>
        <v>-14.196134230405647</v>
      </c>
      <c r="H90" s="59">
        <f t="shared" si="87"/>
        <v>45.908638652530271</v>
      </c>
      <c r="I90" s="59">
        <f t="shared" si="64"/>
        <v>21.568184165175964</v>
      </c>
      <c r="J90" s="59">
        <f t="shared" si="65"/>
        <v>147.46772575042667</v>
      </c>
      <c r="K90" s="59">
        <f t="shared" si="66"/>
        <v>47.562485964621629</v>
      </c>
      <c r="L90" s="59">
        <f t="shared" si="67"/>
        <v>-57.554119973890458</v>
      </c>
      <c r="M90" s="59">
        <f t="shared" si="68"/>
        <v>-39.632641598471437</v>
      </c>
      <c r="N90" s="59">
        <f t="shared" si="69"/>
        <v>508.23329009040231</v>
      </c>
      <c r="O90" s="59">
        <f t="shared" si="70"/>
        <v>28.271753523814454</v>
      </c>
      <c r="P90" s="59">
        <f t="shared" si="71"/>
        <v>67.943669500289019</v>
      </c>
      <c r="Q90" s="59">
        <f t="shared" si="72"/>
        <v>-14.575800935513897</v>
      </c>
      <c r="R90" s="59">
        <f t="shared" si="73"/>
        <v>32.301177383551874</v>
      </c>
      <c r="S90" s="59">
        <f t="shared" si="74"/>
        <v>11.383998799710326</v>
      </c>
      <c r="T90" s="59">
        <f t="shared" si="75"/>
        <v>-4.8868707142347887</v>
      </c>
      <c r="U90" s="59">
        <f t="shared" si="76"/>
        <v>38.011519008642921</v>
      </c>
      <c r="V90" s="59">
        <f t="shared" si="77"/>
        <v>-4.8754268216831065</v>
      </c>
      <c r="W90" s="59">
        <f t="shared" si="78"/>
        <v>8.2416715536459009</v>
      </c>
      <c r="X90" s="59">
        <f t="shared" si="79"/>
        <v>-1.2387314852462197</v>
      </c>
      <c r="Y90" s="59">
        <f t="shared" si="80"/>
        <v>13.54030108082047</v>
      </c>
      <c r="Z90" s="59">
        <f t="shared" si="81"/>
        <v>-2.8589976171326867</v>
      </c>
      <c r="AA90" s="59">
        <f t="shared" si="81"/>
        <v>-4.2565099328054004</v>
      </c>
      <c r="AB90" s="59">
        <f t="shared" si="81"/>
        <v>28.395656157072835</v>
      </c>
      <c r="AC90" s="59">
        <f t="shared" si="81"/>
        <v>-13.058047181196201</v>
      </c>
      <c r="AD90" s="59">
        <f t="shared" si="81"/>
        <v>-10.021248031492533</v>
      </c>
      <c r="AE90" s="59">
        <f t="shared" si="88"/>
        <v>16.708303617099716</v>
      </c>
    </row>
    <row r="91" spans="1:32">
      <c r="A91" s="58">
        <v>401699</v>
      </c>
      <c r="B91" s="59" t="s">
        <v>97</v>
      </c>
      <c r="C91" s="59">
        <f t="shared" si="82"/>
        <v>10.50701347802574</v>
      </c>
      <c r="D91" s="59">
        <f t="shared" si="83"/>
        <v>41.05779326058817</v>
      </c>
      <c r="E91" s="59">
        <f t="shared" si="84"/>
        <v>4.12655796571606</v>
      </c>
      <c r="F91" s="59">
        <f t="shared" si="85"/>
        <v>51.907517856311301</v>
      </c>
      <c r="G91" s="59">
        <f t="shared" si="86"/>
        <v>32.367927328799681</v>
      </c>
      <c r="H91" s="59">
        <f t="shared" si="87"/>
        <v>11.042736252652972</v>
      </c>
      <c r="I91" s="59">
        <f t="shared" si="64"/>
        <v>14.509494834311226</v>
      </c>
      <c r="J91" s="59">
        <f t="shared" si="65"/>
        <v>31.405664357767307</v>
      </c>
      <c r="K91" s="59">
        <f t="shared" si="66"/>
        <v>53.094550920494299</v>
      </c>
      <c r="L91" s="59">
        <f t="shared" si="67"/>
        <v>15.769533428072364</v>
      </c>
      <c r="M91" s="59">
        <f t="shared" si="68"/>
        <v>22.507946218760907</v>
      </c>
      <c r="N91" s="59">
        <f t="shared" si="69"/>
        <v>18.942638519012277</v>
      </c>
      <c r="O91" s="59">
        <f t="shared" si="70"/>
        <v>9.6957151585487509</v>
      </c>
      <c r="P91" s="59">
        <f t="shared" si="71"/>
        <v>-61.399393517459778</v>
      </c>
      <c r="Q91" s="59">
        <f t="shared" si="72"/>
        <v>231.28915554989391</v>
      </c>
      <c r="R91" s="59">
        <f t="shared" si="73"/>
        <v>14.179533779562178</v>
      </c>
      <c r="S91" s="59">
        <f t="shared" si="74"/>
        <v>-9.0870413669299097</v>
      </c>
      <c r="T91" s="59">
        <f t="shared" si="75"/>
        <v>18.956374576828196</v>
      </c>
      <c r="U91" s="59">
        <f t="shared" si="76"/>
        <v>10.347846268997117</v>
      </c>
      <c r="V91" s="59">
        <f t="shared" si="77"/>
        <v>-11.745900093408252</v>
      </c>
      <c r="W91" s="59">
        <f t="shared" si="78"/>
        <v>9.4536241913936578</v>
      </c>
      <c r="X91" s="59">
        <f t="shared" si="79"/>
        <v>4.426494373848854</v>
      </c>
      <c r="Y91" s="59">
        <f t="shared" si="80"/>
        <v>4.4184694902536563</v>
      </c>
      <c r="Z91" s="59">
        <f t="shared" si="81"/>
        <v>-10.437448916468526</v>
      </c>
      <c r="AA91" s="59">
        <f t="shared" si="81"/>
        <v>5.3220654820048878</v>
      </c>
      <c r="AB91" s="59">
        <f t="shared" si="81"/>
        <v>15.071703013118352</v>
      </c>
      <c r="AC91" s="59">
        <f t="shared" si="81"/>
        <v>-100</v>
      </c>
      <c r="AD91" s="59" t="str">
        <f t="shared" si="81"/>
        <v>--</v>
      </c>
      <c r="AE91" s="59">
        <f t="shared" si="88"/>
        <v>11.473501814797473</v>
      </c>
    </row>
    <row r="92" spans="1:32">
      <c r="A92" s="58">
        <v>870893</v>
      </c>
      <c r="B92" s="59" t="s">
        <v>97</v>
      </c>
      <c r="C92" s="59">
        <f t="shared" si="82"/>
        <v>135.05395454875554</v>
      </c>
      <c r="D92" s="59">
        <f t="shared" si="83"/>
        <v>-70.486669387542292</v>
      </c>
      <c r="E92" s="59">
        <f t="shared" si="84"/>
        <v>275.06819718742975</v>
      </c>
      <c r="F92" s="59">
        <f t="shared" si="85"/>
        <v>-10.989585666384102</v>
      </c>
      <c r="G92" s="59">
        <f t="shared" si="86"/>
        <v>-17.553007757273747</v>
      </c>
      <c r="H92" s="59">
        <f t="shared" si="87"/>
        <v>53.35616153435393</v>
      </c>
      <c r="I92" s="59">
        <f t="shared" si="64"/>
        <v>36.947538474713639</v>
      </c>
      <c r="J92" s="59">
        <f t="shared" si="65"/>
        <v>40.365592690506872</v>
      </c>
      <c r="K92" s="59">
        <f t="shared" si="66"/>
        <v>50.352643566106281</v>
      </c>
      <c r="L92" s="59">
        <f t="shared" si="67"/>
        <v>21.946349135376991</v>
      </c>
      <c r="M92" s="59">
        <f t="shared" si="68"/>
        <v>92.98714629812136</v>
      </c>
      <c r="N92" s="59">
        <f t="shared" si="69"/>
        <v>42.769733156600324</v>
      </c>
      <c r="O92" s="59">
        <f t="shared" si="70"/>
        <v>12.150923357659053</v>
      </c>
      <c r="P92" s="59">
        <f t="shared" si="71"/>
        <v>4.9577429362582563</v>
      </c>
      <c r="Q92" s="59">
        <f t="shared" si="72"/>
        <v>50.03535078888234</v>
      </c>
      <c r="R92" s="59">
        <f t="shared" si="73"/>
        <v>9.1738819867893255</v>
      </c>
      <c r="S92" s="59">
        <f t="shared" si="74"/>
        <v>8.0741424045239967</v>
      </c>
      <c r="T92" s="59">
        <f t="shared" si="75"/>
        <v>33.900047518605902</v>
      </c>
      <c r="U92" s="59">
        <f t="shared" si="76"/>
        <v>32.569494741847762</v>
      </c>
      <c r="V92" s="59">
        <f t="shared" si="77"/>
        <v>-4.5629330139460933</v>
      </c>
      <c r="W92" s="59">
        <f t="shared" si="78"/>
        <v>22.800128343004246</v>
      </c>
      <c r="X92" s="59">
        <f t="shared" si="79"/>
        <v>8.0942373391534659</v>
      </c>
      <c r="Y92" s="59">
        <f t="shared" si="80"/>
        <v>13.626836918175812</v>
      </c>
      <c r="Z92" s="59">
        <f t="shared" si="81"/>
        <v>-27.966395026026788</v>
      </c>
      <c r="AA92" s="59">
        <f t="shared" si="81"/>
        <v>-5.6865081029925904</v>
      </c>
      <c r="AB92" s="59">
        <f t="shared" si="81"/>
        <v>20.934852008118327</v>
      </c>
      <c r="AC92" s="59">
        <f t="shared" si="81"/>
        <v>-13.819598404473865</v>
      </c>
      <c r="AD92" s="59">
        <f t="shared" si="81"/>
        <v>-8.6633676005720304</v>
      </c>
      <c r="AE92" s="59">
        <f t="shared" si="88"/>
        <v>17.125212234396912</v>
      </c>
    </row>
    <row r="93" spans="1:32">
      <c r="A93" s="58">
        <v>841391</v>
      </c>
      <c r="B93" s="59" t="s">
        <v>97</v>
      </c>
      <c r="C93" s="59">
        <f t="shared" si="82"/>
        <v>47.678383543430613</v>
      </c>
      <c r="D93" s="59">
        <f t="shared" si="83"/>
        <v>-11.432596807052988</v>
      </c>
      <c r="E93" s="59">
        <f t="shared" si="84"/>
        <v>8.9949763311753799</v>
      </c>
      <c r="F93" s="59">
        <f t="shared" si="85"/>
        <v>20.381346037773056</v>
      </c>
      <c r="G93" s="59">
        <f t="shared" si="86"/>
        <v>18.846134025837415</v>
      </c>
      <c r="H93" s="59">
        <f t="shared" si="87"/>
        <v>27.114338101757369</v>
      </c>
      <c r="I93" s="59">
        <f t="shared" si="64"/>
        <v>33.991857767647815</v>
      </c>
      <c r="J93" s="59">
        <f t="shared" si="65"/>
        <v>8.7041900430497634</v>
      </c>
      <c r="K93" s="59">
        <f t="shared" si="66"/>
        <v>34.618799676125519</v>
      </c>
      <c r="L93" s="59">
        <f t="shared" si="67"/>
        <v>14.54456614794772</v>
      </c>
      <c r="M93" s="59">
        <f t="shared" si="68"/>
        <v>14.942185489345022</v>
      </c>
      <c r="N93" s="59">
        <f t="shared" si="69"/>
        <v>24.129511197064545</v>
      </c>
      <c r="O93" s="59">
        <f t="shared" si="70"/>
        <v>32.420328879989626</v>
      </c>
      <c r="P93" s="59">
        <f t="shared" si="71"/>
        <v>-90.802892633763875</v>
      </c>
      <c r="Q93" s="59">
        <f t="shared" si="72"/>
        <v>1308.4766342030305</v>
      </c>
      <c r="R93" s="59">
        <f t="shared" si="73"/>
        <v>20.143360438131168</v>
      </c>
      <c r="S93" s="59">
        <f t="shared" si="74"/>
        <v>-19.713317154071035</v>
      </c>
      <c r="T93" s="59">
        <f t="shared" si="75"/>
        <v>14.236637413615384</v>
      </c>
      <c r="U93" s="59">
        <f t="shared" si="76"/>
        <v>-6.7253801379091556</v>
      </c>
      <c r="V93" s="59">
        <f t="shared" si="77"/>
        <v>-14.05241664606217</v>
      </c>
      <c r="W93" s="59">
        <f t="shared" si="78"/>
        <v>19.601035717204923</v>
      </c>
      <c r="X93" s="59">
        <f t="shared" si="79"/>
        <v>16.826639259602103</v>
      </c>
      <c r="Y93" s="59">
        <f t="shared" si="80"/>
        <v>4.8019212560843414</v>
      </c>
      <c r="Z93" s="59">
        <f t="shared" si="81"/>
        <v>5.565498335567213</v>
      </c>
      <c r="AA93" s="59">
        <f t="shared" si="81"/>
        <v>1.4261448266130969</v>
      </c>
      <c r="AB93" s="59">
        <f t="shared" si="81"/>
        <v>26.045309961283579</v>
      </c>
      <c r="AC93" s="59">
        <f t="shared" si="81"/>
        <v>-100</v>
      </c>
      <c r="AD93" s="59" t="str">
        <f t="shared" si="81"/>
        <v>--</v>
      </c>
      <c r="AE93" s="59">
        <f t="shared" si="88"/>
        <v>10.651063692619005</v>
      </c>
    </row>
    <row r="94" spans="1:32">
      <c r="A94" s="58">
        <v>853641</v>
      </c>
      <c r="B94" s="59" t="s">
        <v>97</v>
      </c>
      <c r="C94" s="59">
        <f t="shared" si="82"/>
        <v>22.496088011309638</v>
      </c>
      <c r="D94" s="59">
        <f t="shared" si="83"/>
        <v>27.962694424926511</v>
      </c>
      <c r="E94" s="59">
        <f t="shared" si="84"/>
        <v>0.95065786635130678</v>
      </c>
      <c r="F94" s="59">
        <f t="shared" si="85"/>
        <v>121.02045835410263</v>
      </c>
      <c r="G94" s="59">
        <f t="shared" si="86"/>
        <v>52.588175062477916</v>
      </c>
      <c r="H94" s="59">
        <f t="shared" si="87"/>
        <v>53.805553501068118</v>
      </c>
      <c r="I94" s="59">
        <f t="shared" si="64"/>
        <v>1.5359653718097519</v>
      </c>
      <c r="J94" s="59">
        <f t="shared" si="65"/>
        <v>22.523435925501786</v>
      </c>
      <c r="K94" s="59">
        <f t="shared" si="66"/>
        <v>41.132325105455038</v>
      </c>
      <c r="L94" s="59">
        <f t="shared" si="67"/>
        <v>13.656935018847989</v>
      </c>
      <c r="M94" s="59">
        <f t="shared" si="68"/>
        <v>30.101393527097798</v>
      </c>
      <c r="N94" s="59">
        <f t="shared" si="69"/>
        <v>17.852043150728434</v>
      </c>
      <c r="O94" s="59">
        <f t="shared" si="70"/>
        <v>11.685773590224599</v>
      </c>
      <c r="P94" s="59">
        <f t="shared" si="71"/>
        <v>-90.982270697178294</v>
      </c>
      <c r="Q94" s="59">
        <f t="shared" si="72"/>
        <v>1334.1142669792546</v>
      </c>
      <c r="R94" s="59">
        <f t="shared" si="73"/>
        <v>14.600387464360168</v>
      </c>
      <c r="S94" s="59">
        <f t="shared" si="74"/>
        <v>-19.818465985492423</v>
      </c>
      <c r="T94" s="59">
        <f t="shared" si="75"/>
        <v>42.834031062016066</v>
      </c>
      <c r="U94" s="59">
        <f t="shared" si="76"/>
        <v>9.3961028096276351</v>
      </c>
      <c r="V94" s="59">
        <f t="shared" si="77"/>
        <v>-3.5426515237502088</v>
      </c>
      <c r="W94" s="59">
        <f t="shared" si="78"/>
        <v>11.990623973642926</v>
      </c>
      <c r="X94" s="59">
        <f t="shared" si="79"/>
        <v>-0.47827525139982185</v>
      </c>
      <c r="Y94" s="59">
        <f t="shared" si="80"/>
        <v>-4.0894574121416412</v>
      </c>
      <c r="Z94" s="59">
        <f t="shared" si="81"/>
        <v>-8.4369111353367998</v>
      </c>
      <c r="AA94" s="59">
        <f t="shared" si="81"/>
        <v>9.5201545454453509</v>
      </c>
      <c r="AB94" s="59">
        <f t="shared" si="81"/>
        <v>27.730102091219266</v>
      </c>
      <c r="AC94" s="59">
        <f t="shared" si="81"/>
        <v>-11.068251977164394</v>
      </c>
      <c r="AD94" s="59">
        <f t="shared" si="81"/>
        <v>-25.514687929181846</v>
      </c>
      <c r="AE94" s="59">
        <f t="shared" si="88"/>
        <v>14.075960835074142</v>
      </c>
    </row>
    <row r="95" spans="1:32">
      <c r="A95" s="58">
        <v>851712</v>
      </c>
      <c r="B95" s="59" t="s">
        <v>97</v>
      </c>
      <c r="C95" s="59" t="str">
        <f t="shared" si="82"/>
        <v>--</v>
      </c>
      <c r="D95" s="59" t="str">
        <f t="shared" si="83"/>
        <v>--</v>
      </c>
      <c r="E95" s="59" t="str">
        <f t="shared" si="84"/>
        <v>--</v>
      </c>
      <c r="F95" s="59" t="str">
        <f t="shared" si="85"/>
        <v>--</v>
      </c>
      <c r="G95" s="59" t="str">
        <f t="shared" si="86"/>
        <v>--</v>
      </c>
      <c r="H95" s="59" t="str">
        <f t="shared" si="87"/>
        <v>--</v>
      </c>
      <c r="I95" s="59" t="str">
        <f t="shared" si="64"/>
        <v>--</v>
      </c>
      <c r="J95" s="59" t="str">
        <f t="shared" si="65"/>
        <v>--</v>
      </c>
      <c r="K95" s="59" t="str">
        <f t="shared" si="66"/>
        <v>--</v>
      </c>
      <c r="L95" s="59" t="str">
        <f t="shared" si="67"/>
        <v>--</v>
      </c>
      <c r="M95" s="59" t="str">
        <f t="shared" si="68"/>
        <v>--</v>
      </c>
      <c r="N95" s="59" t="str">
        <f t="shared" si="69"/>
        <v>--</v>
      </c>
      <c r="O95" s="59">
        <f t="shared" si="70"/>
        <v>-1.2004044115021628</v>
      </c>
      <c r="P95" s="59">
        <f t="shared" si="71"/>
        <v>-2.6355459998450499</v>
      </c>
      <c r="Q95" s="59">
        <f t="shared" si="72"/>
        <v>-36.051696444007405</v>
      </c>
      <c r="R95" s="59">
        <f t="shared" si="73"/>
        <v>12.352352185291153</v>
      </c>
      <c r="S95" s="59">
        <f t="shared" si="74"/>
        <v>27.87486943392976</v>
      </c>
      <c r="T95" s="59">
        <f t="shared" si="75"/>
        <v>1.0356240013356626</v>
      </c>
      <c r="U95" s="59">
        <f t="shared" si="76"/>
        <v>8.2466164234963628</v>
      </c>
      <c r="V95" s="59">
        <f t="shared" si="77"/>
        <v>98.177849275011084</v>
      </c>
      <c r="W95" s="59">
        <f t="shared" si="78"/>
        <v>-28.520638141486813</v>
      </c>
      <c r="X95" s="59">
        <f t="shared" si="79"/>
        <v>-70.475187420513251</v>
      </c>
      <c r="Y95" s="59">
        <f t="shared" si="80"/>
        <v>-60.680021400154587</v>
      </c>
      <c r="Z95" s="59">
        <f t="shared" si="81"/>
        <v>48.582575710395361</v>
      </c>
      <c r="AA95" s="59">
        <f t="shared" si="81"/>
        <v>105.03306683174364</v>
      </c>
      <c r="AB95" s="59">
        <f t="shared" si="81"/>
        <v>43.253176915924058</v>
      </c>
      <c r="AC95" s="59">
        <f t="shared" si="81"/>
        <v>-100</v>
      </c>
      <c r="AD95" s="59" t="str">
        <f t="shared" si="81"/>
        <v>--</v>
      </c>
      <c r="AE95" s="59" t="str">
        <f t="shared" si="88"/>
        <v>-</v>
      </c>
    </row>
    <row r="96" spans="1:32">
      <c r="A96" s="58" t="s">
        <v>105</v>
      </c>
      <c r="B96" s="59" t="s">
        <v>97</v>
      </c>
      <c r="C96" s="59">
        <f t="shared" si="82"/>
        <v>22.731049085112105</v>
      </c>
      <c r="D96" s="59">
        <f t="shared" si="83"/>
        <v>-10.904858020399743</v>
      </c>
      <c r="E96" s="59">
        <f t="shared" si="84"/>
        <v>7.0712733931423912</v>
      </c>
      <c r="F96" s="59">
        <f t="shared" si="85"/>
        <v>58.018985155820133</v>
      </c>
      <c r="G96" s="59">
        <f t="shared" si="86"/>
        <v>36.247216548186088</v>
      </c>
      <c r="H96" s="59">
        <f t="shared" si="87"/>
        <v>22.810272402759651</v>
      </c>
      <c r="I96" s="59">
        <f t="shared" si="64"/>
        <v>22.114682789007219</v>
      </c>
      <c r="J96" s="59">
        <f t="shared" si="65"/>
        <v>59.211476594790525</v>
      </c>
      <c r="K96" s="59">
        <f t="shared" si="66"/>
        <v>32.262048866628874</v>
      </c>
      <c r="L96" s="59">
        <f t="shared" si="67"/>
        <v>-1.7886035118470147</v>
      </c>
      <c r="M96" s="59">
        <f t="shared" si="68"/>
        <v>26.776283644402426</v>
      </c>
      <c r="N96" s="59">
        <f t="shared" si="69"/>
        <v>34.828901174262484</v>
      </c>
      <c r="O96" s="59">
        <f t="shared" si="70"/>
        <v>9.1216002105551723</v>
      </c>
      <c r="P96" s="59">
        <f t="shared" si="71"/>
        <v>-9.5222288329160847</v>
      </c>
      <c r="Q96" s="59">
        <f t="shared" si="72"/>
        <v>55.988419229017296</v>
      </c>
      <c r="R96" s="59">
        <f t="shared" si="73"/>
        <v>17.075743622935775</v>
      </c>
      <c r="S96" s="59">
        <f t="shared" si="74"/>
        <v>5.6711881255836261</v>
      </c>
      <c r="T96" s="59">
        <f t="shared" si="75"/>
        <v>6.4853452199795925</v>
      </c>
      <c r="U96" s="59">
        <f t="shared" si="76"/>
        <v>9.771312980911091</v>
      </c>
      <c r="V96" s="59">
        <f t="shared" si="77"/>
        <v>-9.0104897015705347</v>
      </c>
      <c r="W96" s="59">
        <f t="shared" si="78"/>
        <v>2.3989273381459668</v>
      </c>
      <c r="X96" s="59">
        <f t="shared" si="79"/>
        <v>3.9995532522704877</v>
      </c>
      <c r="Y96" s="59">
        <f t="shared" si="80"/>
        <v>8.7492469472397971</v>
      </c>
      <c r="Z96" s="59">
        <f t="shared" si="81"/>
        <v>-9.7919455754367704</v>
      </c>
      <c r="AA96" s="59">
        <f t="shared" si="81"/>
        <v>0.29819181183854937</v>
      </c>
      <c r="AB96" s="59">
        <f t="shared" si="81"/>
        <v>15.624132887558034</v>
      </c>
      <c r="AC96" s="59">
        <f t="shared" si="81"/>
        <v>-29.09610431563685</v>
      </c>
      <c r="AD96" s="59">
        <f t="shared" si="81"/>
        <v>-3.9875459190166822</v>
      </c>
      <c r="AE96" s="59">
        <f t="shared" si="88"/>
        <v>11.305566773884593</v>
      </c>
    </row>
    <row r="97" spans="1:31">
      <c r="A97" s="58" t="s">
        <v>106</v>
      </c>
      <c r="B97" s="59" t="s">
        <v>97</v>
      </c>
      <c r="C97" s="59">
        <f t="shared" si="82"/>
        <v>38.151310961716177</v>
      </c>
      <c r="D97" s="59">
        <f t="shared" si="83"/>
        <v>-3.3918026742166916</v>
      </c>
      <c r="E97" s="59">
        <f t="shared" si="84"/>
        <v>53.44573693921518</v>
      </c>
      <c r="F97" s="59">
        <f t="shared" si="85"/>
        <v>4.3735103085774369</v>
      </c>
      <c r="G97" s="59">
        <f t="shared" si="86"/>
        <v>2.6579804224840444</v>
      </c>
      <c r="H97" s="59">
        <f t="shared" si="87"/>
        <v>3.8002978511334078</v>
      </c>
      <c r="I97" s="59">
        <f t="shared" si="64"/>
        <v>75.966170309898729</v>
      </c>
      <c r="J97" s="59">
        <f t="shared" si="65"/>
        <v>40.304019797947035</v>
      </c>
      <c r="K97" s="59">
        <f t="shared" si="66"/>
        <v>-14.351005612908807</v>
      </c>
      <c r="L97" s="59">
        <f t="shared" si="67"/>
        <v>-2.2351697139317679</v>
      </c>
      <c r="M97" s="59">
        <f t="shared" si="68"/>
        <v>29.15484113529817</v>
      </c>
      <c r="N97" s="59">
        <f t="shared" si="69"/>
        <v>-66.671782885783358</v>
      </c>
      <c r="O97" s="59">
        <f t="shared" si="70"/>
        <v>138.50522472505901</v>
      </c>
      <c r="P97" s="59">
        <f t="shared" si="71"/>
        <v>81.837591299709118</v>
      </c>
      <c r="Q97" s="59">
        <f t="shared" si="72"/>
        <v>-27.499533689339856</v>
      </c>
      <c r="R97" s="59">
        <f t="shared" si="73"/>
        <v>13.584890884721872</v>
      </c>
      <c r="S97" s="59">
        <f t="shared" si="74"/>
        <v>-49.971950439004175</v>
      </c>
      <c r="T97" s="59">
        <f t="shared" si="75"/>
        <v>50.303384982857636</v>
      </c>
      <c r="U97" s="59">
        <f t="shared" si="76"/>
        <v>17.240791669490648</v>
      </c>
      <c r="V97" s="59">
        <f t="shared" si="77"/>
        <v>19.806500481403873</v>
      </c>
      <c r="W97" s="59">
        <f t="shared" si="78"/>
        <v>0.70296937192722453</v>
      </c>
      <c r="X97" s="59">
        <f t="shared" si="79"/>
        <v>6.2681910002320791</v>
      </c>
      <c r="Y97" s="59">
        <f t="shared" si="80"/>
        <v>7.7861471613522184</v>
      </c>
      <c r="Z97" s="59">
        <f t="shared" si="81"/>
        <v>-12.315718501106105</v>
      </c>
      <c r="AA97" s="59">
        <f t="shared" si="81"/>
        <v>6.2608458937829141</v>
      </c>
      <c r="AB97" s="59">
        <f t="shared" si="81"/>
        <v>-17.859943494933731</v>
      </c>
      <c r="AC97" s="59">
        <f t="shared" si="81"/>
        <v>159.55399381644628</v>
      </c>
      <c r="AD97" s="59">
        <f t="shared" si="81"/>
        <v>-29.663524791965472</v>
      </c>
      <c r="AE97" s="59">
        <f t="shared" si="88"/>
        <v>9.0460103485098244</v>
      </c>
    </row>
    <row r="98" spans="1:31">
      <c r="A98" s="57" t="s">
        <v>94</v>
      </c>
      <c r="B98" s="59" t="s">
        <v>97</v>
      </c>
      <c r="C98" s="59">
        <f t="shared" si="82"/>
        <v>30.009549338553796</v>
      </c>
      <c r="D98" s="59">
        <f t="shared" si="83"/>
        <v>-7.1365491039860274</v>
      </c>
      <c r="E98" s="59">
        <f t="shared" si="84"/>
        <v>31.269189602132286</v>
      </c>
      <c r="F98" s="59">
        <f t="shared" si="85"/>
        <v>25.298164553711302</v>
      </c>
      <c r="G98" s="59">
        <f t="shared" si="86"/>
        <v>19.181017718520252</v>
      </c>
      <c r="H98" s="59">
        <f t="shared" si="87"/>
        <v>14.490645785611989</v>
      </c>
      <c r="I98" s="59">
        <f t="shared" si="64"/>
        <v>43.481931200544579</v>
      </c>
      <c r="J98" s="59">
        <f t="shared" si="65"/>
        <v>50.010880186946252</v>
      </c>
      <c r="K98" s="59">
        <f t="shared" si="66"/>
        <v>11.047305576903057</v>
      </c>
      <c r="L98" s="59">
        <f t="shared" si="67"/>
        <v>-1.9453617277738289</v>
      </c>
      <c r="M98" s="59">
        <f t="shared" si="68"/>
        <v>27.60876137200674</v>
      </c>
      <c r="N98" s="59">
        <f t="shared" si="69"/>
        <v>-1.1260029956433613</v>
      </c>
      <c r="O98" s="59">
        <f t="shared" si="70"/>
        <v>24.570532523911837</v>
      </c>
      <c r="P98" s="59">
        <f t="shared" si="71"/>
        <v>11.363852712275403</v>
      </c>
      <c r="Q98" s="59">
        <f t="shared" si="72"/>
        <v>24.823574421827672</v>
      </c>
      <c r="R98" s="59">
        <f t="shared" si="73"/>
        <v>16.318881329127706</v>
      </c>
      <c r="S98" s="59">
        <f t="shared" si="74"/>
        <v>-6.1094091036371765</v>
      </c>
      <c r="T98" s="59">
        <f t="shared" si="75"/>
        <v>11.428453612400745</v>
      </c>
      <c r="U98" s="59">
        <f t="shared" si="76"/>
        <v>10.907919490730777</v>
      </c>
      <c r="V98" s="59">
        <f t="shared" si="77"/>
        <v>-4.3751171044267636</v>
      </c>
      <c r="W98" s="59">
        <f t="shared" si="78"/>
        <v>2.0571363709439794</v>
      </c>
      <c r="X98" s="59">
        <f t="shared" si="79"/>
        <v>4.4506913969819379</v>
      </c>
      <c r="Y98" s="59">
        <f t="shared" si="80"/>
        <v>8.5543936989656402</v>
      </c>
      <c r="Z98" s="59">
        <f t="shared" si="81"/>
        <v>-10.298938832100745</v>
      </c>
      <c r="AA98" s="59">
        <f t="shared" si="81"/>
        <v>1.4690807083787405</v>
      </c>
      <c r="AB98" s="59">
        <f t="shared" si="81"/>
        <v>8.7383402536028427</v>
      </c>
      <c r="AC98" s="59">
        <f t="shared" si="81"/>
        <v>0.20911316616304987</v>
      </c>
      <c r="AD98" s="59">
        <f t="shared" si="81"/>
        <v>-14.318380797092516</v>
      </c>
      <c r="AE98" s="59">
        <f t="shared" si="88"/>
        <v>10.39675076975189</v>
      </c>
    </row>
    <row r="99" spans="1:31" ht="13.8" thickBot="1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19"/>
    </row>
    <row r="100" spans="1:31" ht="13.8" thickTop="1">
      <c r="A100" s="42" t="s">
        <v>288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6"/>
    </row>
    <row r="101" spans="1:31">
      <c r="A101" s="60" t="s">
        <v>160</v>
      </c>
    </row>
  </sheetData>
  <sortState xmlns:xlrd2="http://schemas.microsoft.com/office/spreadsheetml/2017/richdata2" ref="A9:X33">
    <sortCondition descending="1" ref="X9"/>
  </sortState>
  <mergeCells count="5">
    <mergeCell ref="B69:AE69"/>
    <mergeCell ref="B4:AE4"/>
    <mergeCell ref="B38:AE38"/>
    <mergeCell ref="B7:AE7"/>
    <mergeCell ref="B2:AE2"/>
  </mergeCells>
  <phoneticPr fontId="5" type="noConversion"/>
  <hyperlinks>
    <hyperlink ref="A1" location="ÍNDICE!A1" display="ÍNDICE!A1" xr:uid="{00000000-0004-0000-0F00-000000000000}"/>
  </hyperlinks>
  <pageMargins left="0.75" right="0.75" top="1" bottom="1" header="0" footer="0"/>
  <pageSetup paperSize="9" orientation="portrait" verticalDpi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N82"/>
  <sheetViews>
    <sheetView showGridLines="0" zoomScaleNormal="100" workbookViewId="0"/>
  </sheetViews>
  <sheetFormatPr baseColWidth="10" defaultColWidth="11.44140625" defaultRowHeight="13.2"/>
  <cols>
    <col min="1" max="23" width="11.44140625" style="60"/>
    <col min="24" max="30" width="11.33203125" style="60" customWidth="1"/>
    <col min="31" max="16384" width="11.44140625" style="60"/>
  </cols>
  <sheetData>
    <row r="1" spans="1:118">
      <c r="A1" s="65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118">
      <c r="A2" s="27"/>
      <c r="B2" s="108" t="s">
        <v>119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118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18">
      <c r="A4" s="27"/>
      <c r="B4" s="108" t="s">
        <v>299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118" ht="13.8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118" ht="13.8" thickTop="1">
      <c r="A6" s="7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118" ht="13.8" thickBot="1">
      <c r="A7" s="57"/>
      <c r="B7" s="111" t="s">
        <v>92</v>
      </c>
      <c r="C7" s="111"/>
      <c r="D7" s="111"/>
      <c r="E7" s="111"/>
      <c r="F7" s="111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118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118">
      <c r="A9" s="58">
        <v>870322</v>
      </c>
      <c r="B9" s="34">
        <v>1.802327</v>
      </c>
      <c r="C9" s="34">
        <v>0.80322600000000011</v>
      </c>
      <c r="D9" s="34">
        <v>0.741371</v>
      </c>
      <c r="E9" s="34">
        <v>0.80925100000000005</v>
      </c>
      <c r="F9" s="34">
        <v>0.47973699999999997</v>
      </c>
      <c r="G9" s="34">
        <v>0.45505800000000002</v>
      </c>
      <c r="H9" s="34">
        <v>0.481823</v>
      </c>
      <c r="I9" s="34">
        <v>0.96280200000000005</v>
      </c>
      <c r="J9" s="34">
        <v>7.1640319999999988</v>
      </c>
      <c r="K9" s="34">
        <v>25.89019</v>
      </c>
      <c r="L9" s="34">
        <v>419.322518</v>
      </c>
      <c r="M9" s="34">
        <v>423.110838</v>
      </c>
      <c r="N9" s="34">
        <v>778.59247900000003</v>
      </c>
      <c r="O9" s="34">
        <v>1208.2170699999999</v>
      </c>
      <c r="P9" s="34">
        <v>927</v>
      </c>
      <c r="Q9" s="34">
        <f t="shared" ref="Q9:Q25" si="0">DN9/1000000</f>
        <v>701.67585399999996</v>
      </c>
      <c r="R9" s="34">
        <v>1792.760634</v>
      </c>
      <c r="S9" s="34">
        <v>2210.2315389999999</v>
      </c>
      <c r="T9" s="34">
        <v>2084.0304529999999</v>
      </c>
      <c r="U9" s="34">
        <v>1547.642413</v>
      </c>
      <c r="V9" s="34">
        <v>1180.5732579999999</v>
      </c>
      <c r="W9" s="34">
        <v>1251.015656</v>
      </c>
      <c r="X9" s="34">
        <v>2331.2685929999998</v>
      </c>
      <c r="Y9" s="34">
        <v>2961.8418280000001</v>
      </c>
      <c r="Z9" s="34">
        <v>3292.6007940000022</v>
      </c>
      <c r="AA9" s="34">
        <v>3260.7856350000015</v>
      </c>
      <c r="AB9" s="34">
        <v>7238.9182513536334</v>
      </c>
      <c r="AC9" s="34">
        <v>12239.921409999999</v>
      </c>
      <c r="AD9" s="34">
        <v>19706.236613999998</v>
      </c>
      <c r="AE9" s="34">
        <f>SUM(B9:AD9)</f>
        <v>65595.335654353636</v>
      </c>
      <c r="DN9" s="79">
        <v>701675854</v>
      </c>
    </row>
    <row r="10" spans="1:118">
      <c r="A10" s="58">
        <v>870323</v>
      </c>
      <c r="B10" s="34">
        <v>25.844203</v>
      </c>
      <c r="C10" s="34">
        <v>20.899110999999998</v>
      </c>
      <c r="D10" s="34">
        <v>21.639538999999999</v>
      </c>
      <c r="E10" s="34">
        <v>15.093909</v>
      </c>
      <c r="F10" s="34">
        <v>8.5951939999999993</v>
      </c>
      <c r="G10" s="34">
        <v>20.371486999999998</v>
      </c>
      <c r="H10" s="34">
        <v>23.022483000000001</v>
      </c>
      <c r="I10" s="34">
        <v>16.217659000000001</v>
      </c>
      <c r="J10" s="34">
        <v>31.805762999999999</v>
      </c>
      <c r="K10" s="34">
        <v>48.867196999999997</v>
      </c>
      <c r="L10" s="34">
        <v>199.20522199999999</v>
      </c>
      <c r="M10" s="34">
        <v>392.49706800000001</v>
      </c>
      <c r="N10" s="34">
        <v>1167.8320839999999</v>
      </c>
      <c r="O10" s="34">
        <v>1105.8216620000001</v>
      </c>
      <c r="P10" s="34">
        <v>791</v>
      </c>
      <c r="Q10" s="34">
        <f t="shared" si="0"/>
        <v>808.55462499999999</v>
      </c>
      <c r="R10" s="34">
        <v>1329.292091</v>
      </c>
      <c r="S10" s="34">
        <v>1692.1321599999999</v>
      </c>
      <c r="T10" s="34">
        <v>1677.524095</v>
      </c>
      <c r="U10" s="34">
        <v>2110.1553020000001</v>
      </c>
      <c r="V10" s="34">
        <v>2006.2454620000001</v>
      </c>
      <c r="W10" s="34">
        <v>2893.366966</v>
      </c>
      <c r="X10" s="34">
        <v>3556.0511729999998</v>
      </c>
      <c r="Y10" s="34">
        <v>4064.9453969999995</v>
      </c>
      <c r="Z10" s="34">
        <v>3161.1328970000009</v>
      </c>
      <c r="AA10" s="34">
        <v>2789.8139489999999</v>
      </c>
      <c r="AB10" s="34">
        <v>4645.2521858035352</v>
      </c>
      <c r="AC10" s="34">
        <v>6783.6801730000016</v>
      </c>
      <c r="AD10" s="34">
        <v>14787.018394999999</v>
      </c>
      <c r="AE10" s="34">
        <f t="shared" ref="AE10:AE28" si="1">SUM(B10:AD10)</f>
        <v>56193.877451803535</v>
      </c>
      <c r="DN10" s="79">
        <v>808554625</v>
      </c>
    </row>
    <row r="11" spans="1:118">
      <c r="A11" s="58">
        <v>870210</v>
      </c>
      <c r="B11" s="34">
        <v>2.4486409999999998</v>
      </c>
      <c r="C11" s="34">
        <v>8.835521</v>
      </c>
      <c r="D11" s="34">
        <v>44.761941</v>
      </c>
      <c r="E11" s="34">
        <v>25.548770000000001</v>
      </c>
      <c r="F11" s="34">
        <v>23.562763</v>
      </c>
      <c r="G11" s="34">
        <v>28.175637999999999</v>
      </c>
      <c r="H11" s="34">
        <v>52.239556999999998</v>
      </c>
      <c r="I11" s="34">
        <v>33.998023000000003</v>
      </c>
      <c r="J11" s="34">
        <v>28.548776</v>
      </c>
      <c r="K11" s="34">
        <v>67.385118000000006</v>
      </c>
      <c r="L11" s="34">
        <v>368.73430000000002</v>
      </c>
      <c r="M11" s="34">
        <v>398.76793199999997</v>
      </c>
      <c r="N11" s="34">
        <v>673.59158200000002</v>
      </c>
      <c r="O11" s="34">
        <v>930.15961300000004</v>
      </c>
      <c r="P11" s="34">
        <v>625</v>
      </c>
      <c r="Q11" s="34">
        <f t="shared" si="0"/>
        <v>228.46477100000001</v>
      </c>
      <c r="R11" s="34">
        <v>1289.671799</v>
      </c>
      <c r="S11" s="34">
        <v>1473.737678</v>
      </c>
      <c r="T11" s="34">
        <v>1698.2982420000001</v>
      </c>
      <c r="U11" s="34">
        <v>2102.2301440000001</v>
      </c>
      <c r="V11" s="34">
        <v>2075.5404269999999</v>
      </c>
      <c r="W11" s="34">
        <v>1891.8549800000001</v>
      </c>
      <c r="X11" s="34">
        <v>1693.257501</v>
      </c>
      <c r="Y11" s="34">
        <v>1902.2633839999999</v>
      </c>
      <c r="Z11" s="34">
        <v>1788.5400289999993</v>
      </c>
      <c r="AA11" s="34">
        <v>1045.8438590000003</v>
      </c>
      <c r="AB11" s="34">
        <v>1074.932285854617</v>
      </c>
      <c r="AC11" s="34">
        <v>1060.4134129999998</v>
      </c>
      <c r="AD11" s="34">
        <v>1959.0817719999998</v>
      </c>
      <c r="AE11" s="34">
        <f t="shared" si="1"/>
        <v>24595.888459854617</v>
      </c>
      <c r="DN11" s="79">
        <v>228464771</v>
      </c>
    </row>
    <row r="12" spans="1:118">
      <c r="A12" s="58">
        <v>870423</v>
      </c>
      <c r="B12" s="34">
        <v>7.5735159999999997</v>
      </c>
      <c r="C12" s="34">
        <v>5.0807270000000004</v>
      </c>
      <c r="D12" s="34">
        <v>5.86782</v>
      </c>
      <c r="E12" s="34">
        <v>1.390242</v>
      </c>
      <c r="F12" s="34">
        <v>1.4336009999999999</v>
      </c>
      <c r="G12" s="34">
        <v>1.416037</v>
      </c>
      <c r="H12" s="34">
        <v>2.3601489999999998</v>
      </c>
      <c r="I12" s="34">
        <v>2.993296</v>
      </c>
      <c r="J12" s="34">
        <v>6.8289369999999998</v>
      </c>
      <c r="K12" s="34">
        <v>12.448539</v>
      </c>
      <c r="L12" s="34">
        <v>175.86362399999999</v>
      </c>
      <c r="M12" s="34">
        <v>174.96968000000001</v>
      </c>
      <c r="N12" s="34">
        <v>937.410123</v>
      </c>
      <c r="O12" s="34">
        <v>1482.0014200000001</v>
      </c>
      <c r="P12" s="34">
        <v>612</v>
      </c>
      <c r="Q12" s="34">
        <f t="shared" si="0"/>
        <v>920.03893000000005</v>
      </c>
      <c r="R12" s="34">
        <v>1517.081081</v>
      </c>
      <c r="S12" s="34">
        <v>1924.572357</v>
      </c>
      <c r="T12" s="34">
        <v>1707.3400549999999</v>
      </c>
      <c r="U12" s="34">
        <v>1784.813302</v>
      </c>
      <c r="V12" s="34">
        <v>1541.145407</v>
      </c>
      <c r="W12" s="34">
        <v>1214.2715559999999</v>
      </c>
      <c r="X12" s="34">
        <v>1490.6779730000001</v>
      </c>
      <c r="Y12" s="34">
        <v>4064.9453969999995</v>
      </c>
      <c r="Z12" s="34">
        <v>1412.9230429999998</v>
      </c>
      <c r="AA12" s="34">
        <v>1188.4588280000003</v>
      </c>
      <c r="AB12" s="34">
        <v>2434.4449233791747</v>
      </c>
      <c r="AC12" s="34">
        <v>3536.1423370000002</v>
      </c>
      <c r="AD12" s="34">
        <v>4956.5597369999996</v>
      </c>
      <c r="AE12" s="34">
        <f t="shared" si="1"/>
        <v>33123.052637379173</v>
      </c>
      <c r="DN12" s="79">
        <v>920038930</v>
      </c>
    </row>
    <row r="13" spans="1:118">
      <c r="A13" s="58">
        <v>870120</v>
      </c>
      <c r="B13" s="34">
        <v>2.8220890000000001</v>
      </c>
      <c r="C13" s="34">
        <v>0.83766799999999997</v>
      </c>
      <c r="D13" s="34">
        <v>1.5266189999999999</v>
      </c>
      <c r="E13" s="34">
        <v>0.92179699999999998</v>
      </c>
      <c r="F13" s="34">
        <v>1.418876</v>
      </c>
      <c r="G13" s="34">
        <v>1.7004969999999999</v>
      </c>
      <c r="H13" s="34">
        <v>0.88161400000000001</v>
      </c>
      <c r="I13" s="34">
        <v>1.7517780000000001</v>
      </c>
      <c r="J13" s="34">
        <v>7.3153480000000002</v>
      </c>
      <c r="K13" s="34">
        <v>19.518924999999999</v>
      </c>
      <c r="L13" s="34">
        <v>266.31254999999999</v>
      </c>
      <c r="M13" s="34">
        <v>208.61344</v>
      </c>
      <c r="N13" s="34">
        <v>523.15827899999999</v>
      </c>
      <c r="O13" s="34">
        <v>602.394946</v>
      </c>
      <c r="P13" s="34">
        <v>315</v>
      </c>
      <c r="Q13" s="34">
        <f t="shared" si="0"/>
        <v>731.71299699999997</v>
      </c>
      <c r="R13" s="34">
        <v>935.79339300000004</v>
      </c>
      <c r="S13" s="34">
        <v>1014.322522</v>
      </c>
      <c r="T13" s="34">
        <v>824.10315700000001</v>
      </c>
      <c r="U13" s="34">
        <v>1173.721603</v>
      </c>
      <c r="V13" s="34">
        <v>1125.5755340000001</v>
      </c>
      <c r="W13" s="34">
        <v>627.67756399999996</v>
      </c>
      <c r="X13" s="34">
        <v>754.51003400000002</v>
      </c>
      <c r="Y13" s="34">
        <v>867.69368999999995</v>
      </c>
      <c r="Z13" s="34">
        <v>960.19314300000053</v>
      </c>
      <c r="AA13" s="34">
        <v>838.0560969999998</v>
      </c>
      <c r="AB13" s="34">
        <v>1571.3456620825154</v>
      </c>
      <c r="AC13" s="34"/>
      <c r="AD13" s="34" t="s">
        <v>312</v>
      </c>
      <c r="AE13" s="34">
        <f t="shared" si="1"/>
        <v>13378.879822082516</v>
      </c>
      <c r="DN13" s="79">
        <v>731712997</v>
      </c>
    </row>
    <row r="14" spans="1:118">
      <c r="A14" s="58">
        <v>870421</v>
      </c>
      <c r="B14" s="34">
        <v>22.649222000000002</v>
      </c>
      <c r="C14" s="34">
        <v>28.850313</v>
      </c>
      <c r="D14" s="34">
        <v>22.889208</v>
      </c>
      <c r="E14" s="34">
        <v>19.448965000000001</v>
      </c>
      <c r="F14" s="34">
        <v>4.3759230000000002</v>
      </c>
      <c r="G14" s="34">
        <v>6.8732949999999997</v>
      </c>
      <c r="H14" s="34">
        <v>13.388071999999999</v>
      </c>
      <c r="I14" s="34">
        <v>10.685669000000001</v>
      </c>
      <c r="J14" s="34">
        <v>33.706270000000004</v>
      </c>
      <c r="K14" s="34">
        <v>105.690197</v>
      </c>
      <c r="L14" s="34">
        <v>478.53987999999998</v>
      </c>
      <c r="M14" s="34">
        <v>316.74981500000001</v>
      </c>
      <c r="N14" s="34">
        <v>597.6241</v>
      </c>
      <c r="O14" s="34">
        <v>755.91708700000004</v>
      </c>
      <c r="P14" s="34">
        <v>396</v>
      </c>
      <c r="Q14" s="34">
        <f t="shared" si="0"/>
        <v>1.903197</v>
      </c>
      <c r="R14" s="34">
        <v>594.09330899999998</v>
      </c>
      <c r="S14" s="34">
        <v>743.17076800000007</v>
      </c>
      <c r="T14" s="34">
        <v>749.58450700000003</v>
      </c>
      <c r="U14" s="34">
        <v>732.06054900000004</v>
      </c>
      <c r="V14" s="34">
        <v>581.65614600000004</v>
      </c>
      <c r="W14" s="34">
        <v>501.53044499999999</v>
      </c>
      <c r="X14" s="34">
        <v>567.53125799999998</v>
      </c>
      <c r="Y14" s="34">
        <v>573.02246400000001</v>
      </c>
      <c r="Z14" s="34">
        <v>567.09984099999963</v>
      </c>
      <c r="AA14" s="34">
        <v>605.71986899999922</v>
      </c>
      <c r="AB14" s="34">
        <v>1604.3172494106093</v>
      </c>
      <c r="AC14" s="34">
        <v>2500.5054679999998</v>
      </c>
      <c r="AD14" s="34">
        <v>2323.0272029999987</v>
      </c>
      <c r="AE14" s="34">
        <f t="shared" si="1"/>
        <v>15458.610289410604</v>
      </c>
      <c r="DN14" s="79">
        <v>1903197</v>
      </c>
    </row>
    <row r="15" spans="1:118">
      <c r="A15" s="58">
        <v>870422</v>
      </c>
      <c r="B15" s="34">
        <v>33.753762000000002</v>
      </c>
      <c r="C15" s="34">
        <v>35.539217000000001</v>
      </c>
      <c r="D15" s="34">
        <v>26.588857000000001</v>
      </c>
      <c r="E15" s="34">
        <v>17.15822</v>
      </c>
      <c r="F15" s="34">
        <v>16.070217</v>
      </c>
      <c r="G15" s="34">
        <v>28.502220999999999</v>
      </c>
      <c r="H15" s="34">
        <v>15.274521999999999</v>
      </c>
      <c r="I15" s="34">
        <v>23.567879000000001</v>
      </c>
      <c r="J15" s="34">
        <v>23.648043999999999</v>
      </c>
      <c r="K15" s="34">
        <v>33.525588999999997</v>
      </c>
      <c r="L15" s="34">
        <v>186.80593200000001</v>
      </c>
      <c r="M15" s="34">
        <v>137.26001500000001</v>
      </c>
      <c r="N15" s="34">
        <v>337.62703299999998</v>
      </c>
      <c r="O15" s="34">
        <v>579.37380900000005</v>
      </c>
      <c r="P15" s="34">
        <v>271</v>
      </c>
      <c r="Q15" s="34">
        <f t="shared" si="0"/>
        <v>1.4312609999999999</v>
      </c>
      <c r="R15" s="34">
        <v>682.33985099999995</v>
      </c>
      <c r="S15" s="34">
        <v>723.36449300000004</v>
      </c>
      <c r="T15" s="34">
        <v>635.90259500000002</v>
      </c>
      <c r="U15" s="34">
        <v>813.47961899999996</v>
      </c>
      <c r="V15" s="34">
        <v>838.56388400000003</v>
      </c>
      <c r="W15" s="34">
        <v>685.26732300000003</v>
      </c>
      <c r="X15" s="34">
        <v>676.84587699999997</v>
      </c>
      <c r="Y15" s="34">
        <v>500.44948900000003</v>
      </c>
      <c r="Z15" s="34">
        <v>484.14772599999981</v>
      </c>
      <c r="AA15" s="34">
        <v>443.55761000000041</v>
      </c>
      <c r="AB15" s="34">
        <v>855.57541257367393</v>
      </c>
      <c r="AC15" s="34">
        <v>893.72885499999995</v>
      </c>
      <c r="AD15" s="34">
        <v>980.77918200000033</v>
      </c>
      <c r="AE15" s="34">
        <f t="shared" si="1"/>
        <v>10981.128494573673</v>
      </c>
      <c r="DN15" s="79">
        <v>1431261</v>
      </c>
    </row>
    <row r="16" spans="1:118">
      <c r="A16" s="58">
        <v>870431</v>
      </c>
      <c r="B16" s="34">
        <v>10.267972</v>
      </c>
      <c r="C16" s="34">
        <v>7.2692560000000004</v>
      </c>
      <c r="D16" s="34">
        <v>5.4499269999999997</v>
      </c>
      <c r="E16" s="34">
        <v>11.190239999999999</v>
      </c>
      <c r="F16" s="34">
        <v>6.064603</v>
      </c>
      <c r="G16" s="34">
        <v>17.408830999999999</v>
      </c>
      <c r="H16" s="34">
        <v>20.974867</v>
      </c>
      <c r="I16" s="34">
        <v>30.664504000000001</v>
      </c>
      <c r="J16" s="34">
        <v>67.160972000000001</v>
      </c>
      <c r="K16" s="34">
        <v>93.989769999999993</v>
      </c>
      <c r="L16" s="34">
        <v>376.32478400000002</v>
      </c>
      <c r="M16" s="34">
        <v>357.89737300000002</v>
      </c>
      <c r="N16" s="34">
        <v>428.46163999999999</v>
      </c>
      <c r="O16" s="34">
        <v>367.01470599999999</v>
      </c>
      <c r="P16" s="34">
        <v>103</v>
      </c>
      <c r="Q16" s="34">
        <f t="shared" si="0"/>
        <v>29.981045000000002</v>
      </c>
      <c r="R16" s="34">
        <v>673.42310499999996</v>
      </c>
      <c r="S16" s="34">
        <v>777.64354900000001</v>
      </c>
      <c r="T16" s="34">
        <v>661.927819</v>
      </c>
      <c r="U16" s="34">
        <v>551.25201200000004</v>
      </c>
      <c r="V16" s="34">
        <v>317.99787099999998</v>
      </c>
      <c r="W16" s="34">
        <v>262.31739099999999</v>
      </c>
      <c r="X16" s="34">
        <v>310.051376</v>
      </c>
      <c r="Y16" s="34">
        <v>468.62886500000002</v>
      </c>
      <c r="Z16" s="34">
        <v>427.20676600000002</v>
      </c>
      <c r="AA16" s="34">
        <v>371.60946700000005</v>
      </c>
      <c r="AB16" s="34">
        <v>619.07760903732844</v>
      </c>
      <c r="AC16" s="34">
        <v>1033.8833320000006</v>
      </c>
      <c r="AD16" s="34">
        <v>1211.8861810000003</v>
      </c>
      <c r="AE16" s="34">
        <f t="shared" si="1"/>
        <v>9620.025833037329</v>
      </c>
      <c r="DN16" s="79">
        <v>29981045</v>
      </c>
    </row>
    <row r="17" spans="1:118">
      <c r="A17" s="58">
        <v>870332</v>
      </c>
      <c r="B17" s="34">
        <v>0.64423900000000001</v>
      </c>
      <c r="C17" s="34">
        <v>0.11715600000000001</v>
      </c>
      <c r="D17" s="34">
        <v>0.20228199999999999</v>
      </c>
      <c r="E17" s="34">
        <v>1.0914E-2</v>
      </c>
      <c r="F17" s="34">
        <v>0.278472</v>
      </c>
      <c r="G17" s="34">
        <v>0.46899000000000002</v>
      </c>
      <c r="H17" s="34">
        <v>9.3464000000000005E-2</v>
      </c>
      <c r="I17" s="34">
        <v>0.140847</v>
      </c>
      <c r="J17" s="34">
        <v>0.25131199999999998</v>
      </c>
      <c r="K17" s="34">
        <v>0.64519899999999997</v>
      </c>
      <c r="L17" s="34">
        <v>2.7022620000000002</v>
      </c>
      <c r="M17" s="34">
        <v>26.029964</v>
      </c>
      <c r="N17" s="34">
        <v>5.2183510000000002</v>
      </c>
      <c r="O17" s="34">
        <v>3.8682409999999998</v>
      </c>
      <c r="P17" s="34">
        <v>1</v>
      </c>
      <c r="Q17" s="34">
        <f t="shared" si="0"/>
        <v>34.586139000000003</v>
      </c>
      <c r="R17" s="34">
        <v>53.194696</v>
      </c>
      <c r="S17" s="34">
        <v>116.63417</v>
      </c>
      <c r="T17" s="34">
        <v>74.890280000000004</v>
      </c>
      <c r="U17" s="34">
        <v>62.023572000000001</v>
      </c>
      <c r="V17" s="34">
        <v>40.278225999999997</v>
      </c>
      <c r="W17" s="34">
        <v>21.476600000000001</v>
      </c>
      <c r="X17" s="34">
        <v>298.97917899999999</v>
      </c>
      <c r="Y17" s="34">
        <v>359.11869899999999</v>
      </c>
      <c r="Z17" s="34">
        <v>302.55069400000002</v>
      </c>
      <c r="AA17" s="34">
        <v>202.91455600000006</v>
      </c>
      <c r="AB17" s="34">
        <v>169.17569548133599</v>
      </c>
      <c r="AC17" s="34">
        <v>122.98239899999997</v>
      </c>
      <c r="AD17" s="34">
        <v>136.13023100000001</v>
      </c>
      <c r="AE17" s="34">
        <f t="shared" si="1"/>
        <v>2036.6068294813363</v>
      </c>
      <c r="DN17" s="79">
        <v>34586139</v>
      </c>
    </row>
    <row r="18" spans="1:118">
      <c r="A18" s="58">
        <v>870290</v>
      </c>
      <c r="B18" s="34">
        <v>2.522033</v>
      </c>
      <c r="C18" s="34">
        <v>9.7779039999999995</v>
      </c>
      <c r="D18" s="34">
        <v>3.6098879999999998</v>
      </c>
      <c r="E18" s="34">
        <v>1.395456</v>
      </c>
      <c r="F18" s="34">
        <v>1.8003550000000001</v>
      </c>
      <c r="G18" s="34">
        <v>8.2666839999999997</v>
      </c>
      <c r="H18" s="34">
        <v>2.17889</v>
      </c>
      <c r="I18" s="34">
        <v>14.462241000000001</v>
      </c>
      <c r="J18" s="34">
        <v>13.080228</v>
      </c>
      <c r="K18" s="34">
        <v>13.639423000000001</v>
      </c>
      <c r="L18" s="34">
        <v>24.514793999999998</v>
      </c>
      <c r="M18" s="34">
        <v>17.383586000000001</v>
      </c>
      <c r="N18" s="34">
        <v>237.162192</v>
      </c>
      <c r="O18" s="34">
        <v>154.97959</v>
      </c>
      <c r="P18" s="34">
        <v>85</v>
      </c>
      <c r="Q18" s="34">
        <f t="shared" si="0"/>
        <v>73.105289999999997</v>
      </c>
      <c r="R18" s="34">
        <v>245.82536200000001</v>
      </c>
      <c r="S18" s="34">
        <v>461.60574400000002</v>
      </c>
      <c r="T18" s="34">
        <v>443.34954099999999</v>
      </c>
      <c r="U18" s="34">
        <v>717.300343</v>
      </c>
      <c r="V18" s="34">
        <v>233.51150000000001</v>
      </c>
      <c r="W18" s="34">
        <v>282.37796800000001</v>
      </c>
      <c r="X18" s="34">
        <v>326.93183800000003</v>
      </c>
      <c r="Y18" s="34">
        <v>17.483836</v>
      </c>
      <c r="Z18" s="34">
        <v>296.701187</v>
      </c>
      <c r="AA18" s="34">
        <v>205.93856399999996</v>
      </c>
      <c r="AB18" s="34">
        <v>226.42422691552065</v>
      </c>
      <c r="AC18" s="34">
        <v>301.01629100000002</v>
      </c>
      <c r="AD18" s="34">
        <v>723.94478500000025</v>
      </c>
      <c r="AE18" s="34">
        <f t="shared" si="1"/>
        <v>5145.2897399155217</v>
      </c>
      <c r="DN18" s="79">
        <v>73105290</v>
      </c>
    </row>
    <row r="19" spans="1:118">
      <c r="A19" s="58">
        <v>870600</v>
      </c>
      <c r="B19" s="34">
        <v>2.2487919999999999</v>
      </c>
      <c r="C19" s="34">
        <v>1.3446959999999999</v>
      </c>
      <c r="D19" s="34">
        <v>0.90821399999999997</v>
      </c>
      <c r="E19" s="34">
        <v>2.6731759999999998</v>
      </c>
      <c r="F19" s="34">
        <v>2.5200870000000002</v>
      </c>
      <c r="G19" s="34">
        <v>6.3645990000000001</v>
      </c>
      <c r="H19" s="34">
        <v>8.9060319999999997</v>
      </c>
      <c r="I19" s="34">
        <v>17.439128</v>
      </c>
      <c r="J19" s="34">
        <v>20.741503000000005</v>
      </c>
      <c r="K19" s="34">
        <v>20.851756000000002</v>
      </c>
      <c r="L19" s="34">
        <v>103.34280800000001</v>
      </c>
      <c r="M19" s="34">
        <v>55.081994000000002</v>
      </c>
      <c r="N19" s="34">
        <v>105.336398</v>
      </c>
      <c r="O19" s="34">
        <v>170.85923299999999</v>
      </c>
      <c r="P19" s="34">
        <v>73</v>
      </c>
      <c r="Q19" s="34">
        <f t="shared" si="0"/>
        <v>390.497345</v>
      </c>
      <c r="R19" s="34">
        <v>75.318771999999996</v>
      </c>
      <c r="S19" s="34">
        <v>41.772766000000004</v>
      </c>
      <c r="T19" s="34">
        <v>83.461686999999998</v>
      </c>
      <c r="U19" s="34">
        <v>90.339872999999997</v>
      </c>
      <c r="V19" s="34">
        <v>69.015221999999994</v>
      </c>
      <c r="W19" s="34">
        <v>66.689944999999994</v>
      </c>
      <c r="X19" s="34">
        <v>80.386735999999999</v>
      </c>
      <c r="Y19" s="34">
        <v>87.854238000000009</v>
      </c>
      <c r="Z19" s="34">
        <v>123.32499100000001</v>
      </c>
      <c r="AA19" s="34">
        <v>105.91129999999998</v>
      </c>
      <c r="AB19" s="34">
        <v>372.4545550098232</v>
      </c>
      <c r="AC19" s="34">
        <v>385.12780299999997</v>
      </c>
      <c r="AD19" s="34">
        <v>289.21568699999989</v>
      </c>
      <c r="AE19" s="34">
        <f t="shared" si="1"/>
        <v>2852.9893360098226</v>
      </c>
      <c r="DN19" s="79">
        <v>390497345</v>
      </c>
    </row>
    <row r="20" spans="1:118">
      <c r="A20" s="58">
        <v>870490</v>
      </c>
      <c r="B20" s="34">
        <v>2.257714</v>
      </c>
      <c r="C20" s="34">
        <v>0.72042799999999996</v>
      </c>
      <c r="D20" s="34">
        <v>1.295115</v>
      </c>
      <c r="E20" s="34">
        <v>1.5438609999999999</v>
      </c>
      <c r="F20" s="34">
        <v>0.32291700000000001</v>
      </c>
      <c r="G20" s="34">
        <v>1.0846439999999999</v>
      </c>
      <c r="H20" s="34">
        <v>1.241166</v>
      </c>
      <c r="I20" s="34">
        <v>1.7840119999999999</v>
      </c>
      <c r="J20" s="34">
        <v>0.61871900000000002</v>
      </c>
      <c r="K20" s="34">
        <v>1.674226</v>
      </c>
      <c r="L20" s="34">
        <v>9.7433440000000004</v>
      </c>
      <c r="M20" s="34">
        <v>3.4866549999999998</v>
      </c>
      <c r="N20" s="34">
        <v>0.60732299999999995</v>
      </c>
      <c r="O20" s="34">
        <v>2.8410120000000001</v>
      </c>
      <c r="P20" s="34">
        <v>0</v>
      </c>
      <c r="Q20" s="34">
        <f t="shared" si="0"/>
        <v>505.531497</v>
      </c>
      <c r="R20" s="34">
        <v>1.365383</v>
      </c>
      <c r="S20" s="34">
        <v>1.949757</v>
      </c>
      <c r="T20" s="34">
        <v>18.586095</v>
      </c>
      <c r="U20" s="34">
        <v>19.760452999999998</v>
      </c>
      <c r="V20" s="34">
        <v>6.9686329999999996</v>
      </c>
      <c r="W20" s="34">
        <v>1.716888</v>
      </c>
      <c r="X20" s="34">
        <v>15.187512</v>
      </c>
      <c r="Y20" s="34">
        <v>23.143671999999999</v>
      </c>
      <c r="Z20" s="34">
        <v>64.447165999999996</v>
      </c>
      <c r="AA20" s="34">
        <v>93.827573999999984</v>
      </c>
      <c r="AB20" s="34">
        <v>230.33813280943028</v>
      </c>
      <c r="AC20" s="34">
        <v>82.344516999999996</v>
      </c>
      <c r="AD20" s="34">
        <v>18.793570999999996</v>
      </c>
      <c r="AE20" s="34">
        <f t="shared" si="1"/>
        <v>1113.1819868094301</v>
      </c>
      <c r="DN20" s="79">
        <v>505531497</v>
      </c>
    </row>
    <row r="21" spans="1:118">
      <c r="A21" s="58">
        <v>870324</v>
      </c>
      <c r="B21" s="34">
        <v>3.5106280000000001</v>
      </c>
      <c r="C21" s="34">
        <v>2.36863</v>
      </c>
      <c r="D21" s="34">
        <v>7.2116619999999996</v>
      </c>
      <c r="E21" s="34">
        <v>2.1310820000000001</v>
      </c>
      <c r="F21" s="34">
        <v>2.9376850000000001</v>
      </c>
      <c r="G21" s="34">
        <v>3.2595700000000001</v>
      </c>
      <c r="H21" s="34">
        <v>3.4170569999999998</v>
      </c>
      <c r="I21" s="34">
        <v>5.6586439999999998</v>
      </c>
      <c r="J21" s="34">
        <v>10.687847</v>
      </c>
      <c r="K21" s="34">
        <v>32.593136000000001</v>
      </c>
      <c r="L21" s="34">
        <v>45.616148000000003</v>
      </c>
      <c r="M21" s="34">
        <v>8.7365899999999996</v>
      </c>
      <c r="N21" s="34">
        <v>9.9403419999999993</v>
      </c>
      <c r="O21" s="34">
        <v>10.923484999999999</v>
      </c>
      <c r="P21" s="34">
        <v>2</v>
      </c>
      <c r="Q21" s="34">
        <f t="shared" si="0"/>
        <v>961.56981599999995</v>
      </c>
      <c r="R21" s="34">
        <v>2.3780380000000001</v>
      </c>
      <c r="S21" s="34">
        <v>13.487858000000001</v>
      </c>
      <c r="T21" s="34">
        <v>15.664028999999999</v>
      </c>
      <c r="U21" s="34">
        <v>39.410665999999999</v>
      </c>
      <c r="V21" s="34">
        <v>135.530619</v>
      </c>
      <c r="W21" s="34">
        <v>49.798310999999998</v>
      </c>
      <c r="X21" s="34">
        <v>10.208826</v>
      </c>
      <c r="Y21" s="34">
        <v>13.275342</v>
      </c>
      <c r="Z21" s="34">
        <v>53.890261000000002</v>
      </c>
      <c r="AA21" s="34">
        <v>23.982498</v>
      </c>
      <c r="AB21" s="34">
        <v>17.540571689587424</v>
      </c>
      <c r="AC21" s="34">
        <v>28.724453000000004</v>
      </c>
      <c r="AD21" s="34">
        <v>74.227032000000023</v>
      </c>
      <c r="AE21" s="34">
        <f t="shared" si="1"/>
        <v>1590.6808266895875</v>
      </c>
      <c r="DN21" s="79">
        <v>961569816</v>
      </c>
    </row>
    <row r="22" spans="1:118">
      <c r="A22" s="58">
        <v>870333</v>
      </c>
      <c r="B22" s="34">
        <v>0.10828599999999999</v>
      </c>
      <c r="C22" s="34">
        <v>0.102852</v>
      </c>
      <c r="D22" s="34">
        <v>7.1735610000000003</v>
      </c>
      <c r="E22" s="34">
        <v>0.46822900000000001</v>
      </c>
      <c r="F22" s="34">
        <v>1.323026</v>
      </c>
      <c r="G22" s="34">
        <v>1.7369619999999999</v>
      </c>
      <c r="H22" s="34">
        <v>0.97870699999999999</v>
      </c>
      <c r="I22" s="34">
        <v>6.6164670000000001</v>
      </c>
      <c r="J22" s="34">
        <v>2.500162</v>
      </c>
      <c r="K22" s="34">
        <v>3.2336360000000002</v>
      </c>
      <c r="L22" s="34">
        <v>18.372108000000001</v>
      </c>
      <c r="M22" s="34">
        <v>12.089465000000001</v>
      </c>
      <c r="N22" s="34">
        <v>71.758182000000005</v>
      </c>
      <c r="O22" s="34">
        <v>65.299345000000002</v>
      </c>
      <c r="P22" s="34">
        <v>16</v>
      </c>
      <c r="Q22" s="34">
        <f t="shared" si="0"/>
        <v>428.42472199999997</v>
      </c>
      <c r="R22" s="34">
        <v>24.708335999999999</v>
      </c>
      <c r="S22" s="34">
        <v>23.819131000000002</v>
      </c>
      <c r="T22" s="34">
        <v>23.180344999999999</v>
      </c>
      <c r="U22" s="34">
        <v>31.156552000000001</v>
      </c>
      <c r="V22" s="34">
        <v>37.921835000000002</v>
      </c>
      <c r="W22" s="34">
        <v>31.381778000000001</v>
      </c>
      <c r="X22" s="34">
        <v>31.395894999999999</v>
      </c>
      <c r="Y22" s="34">
        <v>23.44482</v>
      </c>
      <c r="Z22" s="34">
        <v>37.409468000000004</v>
      </c>
      <c r="AA22" s="34">
        <v>27.237206</v>
      </c>
      <c r="AB22" s="34">
        <v>67.05553704715129</v>
      </c>
      <c r="AC22" s="34">
        <v>63.172406000000002</v>
      </c>
      <c r="AD22" s="34">
        <v>33.529511999999997</v>
      </c>
      <c r="AE22" s="34">
        <f t="shared" si="1"/>
        <v>1091.5985310471515</v>
      </c>
      <c r="DN22" s="79">
        <v>428424722</v>
      </c>
    </row>
    <row r="23" spans="1:118">
      <c r="A23" s="58">
        <v>870432</v>
      </c>
      <c r="B23" s="34">
        <v>0.83345599999999997</v>
      </c>
      <c r="C23" s="34">
        <v>4.7465019999999996</v>
      </c>
      <c r="D23" s="34">
        <v>9.6261960000000002</v>
      </c>
      <c r="E23" s="34">
        <v>3.6599949999999999</v>
      </c>
      <c r="F23" s="34">
        <v>1.8144019999999998</v>
      </c>
      <c r="G23" s="34">
        <v>3.0834299999999999</v>
      </c>
      <c r="H23" s="34">
        <v>2.7577400000000001</v>
      </c>
      <c r="I23" s="34">
        <v>2.6855899999999999</v>
      </c>
      <c r="J23" s="34">
        <v>2.1604899999999998</v>
      </c>
      <c r="K23" s="34">
        <v>4.0046879999999998</v>
      </c>
      <c r="L23" s="34">
        <v>5.7903339999999996</v>
      </c>
      <c r="M23" s="34">
        <v>2.5746359999999999</v>
      </c>
      <c r="N23" s="34">
        <v>6.7440939999999996</v>
      </c>
      <c r="O23" s="34">
        <v>1.6115699999999999</v>
      </c>
      <c r="P23" s="34">
        <v>0</v>
      </c>
      <c r="Q23" s="34">
        <f t="shared" si="0"/>
        <v>2.844487</v>
      </c>
      <c r="R23" s="34">
        <v>1.6830160000000001</v>
      </c>
      <c r="S23" s="34">
        <v>4.6256270000000006</v>
      </c>
      <c r="T23" s="34">
        <v>5.1762370000000004</v>
      </c>
      <c r="U23" s="34">
        <v>1.7188559999999999</v>
      </c>
      <c r="V23" s="34">
        <v>1.8888929999999999</v>
      </c>
      <c r="W23" s="34">
        <v>1.4587049999999999</v>
      </c>
      <c r="X23" s="34">
        <v>7.9998659999999999</v>
      </c>
      <c r="Y23" s="34">
        <v>9.0753370000000011</v>
      </c>
      <c r="Z23" s="34">
        <v>32.072913999999997</v>
      </c>
      <c r="AA23" s="34">
        <v>12.506976999999999</v>
      </c>
      <c r="AB23" s="34">
        <v>13.424580550098231</v>
      </c>
      <c r="AC23" s="34">
        <v>21.287280000000003</v>
      </c>
      <c r="AD23" s="34">
        <v>33.289434999999997</v>
      </c>
      <c r="AE23" s="34">
        <f t="shared" si="1"/>
        <v>201.14533355009823</v>
      </c>
      <c r="DN23" s="79">
        <v>2844487</v>
      </c>
    </row>
    <row r="24" spans="1:118">
      <c r="A24" s="58">
        <v>870390</v>
      </c>
      <c r="B24" s="34">
        <v>0.47314200000000001</v>
      </c>
      <c r="C24" s="34">
        <v>6.0920000000000002E-2</v>
      </c>
      <c r="D24" s="34">
        <v>4.2056000000000003E-2</v>
      </c>
      <c r="E24" s="34">
        <v>0.223551</v>
      </c>
      <c r="F24" s="34">
        <v>4.2437000000000002E-2</v>
      </c>
      <c r="G24" s="34">
        <v>0.75975899999999996</v>
      </c>
      <c r="H24" s="34">
        <v>2.2017159999999998</v>
      </c>
      <c r="I24" s="34">
        <v>0.82659000000000005</v>
      </c>
      <c r="J24" s="34">
        <v>0.28341100000000002</v>
      </c>
      <c r="K24" s="34">
        <v>5.0690099999999996</v>
      </c>
      <c r="L24" s="34">
        <v>66.506246000000004</v>
      </c>
      <c r="M24" s="34">
        <v>31.100978000000001</v>
      </c>
      <c r="N24" s="34">
        <v>4.2506269999999997</v>
      </c>
      <c r="O24" s="34">
        <v>16.602975000000001</v>
      </c>
      <c r="P24" s="34">
        <v>9</v>
      </c>
      <c r="Q24" s="34">
        <f t="shared" si="0"/>
        <v>0.86990800000000001</v>
      </c>
      <c r="R24" s="34">
        <v>36.233770999999997</v>
      </c>
      <c r="S24" s="34">
        <v>38.326705000000004</v>
      </c>
      <c r="T24" s="34">
        <v>45.887414</v>
      </c>
      <c r="U24" s="34">
        <v>45.156275000000001</v>
      </c>
      <c r="V24" s="34">
        <v>101.45127100000001</v>
      </c>
      <c r="W24" s="34">
        <v>111.667384</v>
      </c>
      <c r="X24" s="34">
        <v>33.869047000000002</v>
      </c>
      <c r="Y24" s="34">
        <v>17.483836</v>
      </c>
      <c r="Z24" s="34">
        <v>14.704828999999998</v>
      </c>
      <c r="AA24" s="34">
        <v>4.8430939999999998</v>
      </c>
      <c r="AB24" s="34">
        <v>6.4397735540275054</v>
      </c>
      <c r="AC24" s="34">
        <v>10.687357999999996</v>
      </c>
      <c r="AD24" s="34">
        <v>4.5111829999999999</v>
      </c>
      <c r="AE24" s="34">
        <f t="shared" si="1"/>
        <v>609.57526655402751</v>
      </c>
      <c r="DN24" s="79">
        <v>869908</v>
      </c>
    </row>
    <row r="25" spans="1:118">
      <c r="A25" s="58">
        <v>870331</v>
      </c>
      <c r="B25" s="34">
        <v>3.1875000000000001E-2</v>
      </c>
      <c r="C25" s="34">
        <v>4.1799999999999997E-2</v>
      </c>
      <c r="D25" s="34">
        <v>1.0310320000000002</v>
      </c>
      <c r="E25" s="34">
        <v>7.0359999999999997E-3</v>
      </c>
      <c r="F25" s="34">
        <v>4.3632000000000004E-2</v>
      </c>
      <c r="G25" s="34">
        <v>0</v>
      </c>
      <c r="H25" s="34">
        <v>2.5644E-2</v>
      </c>
      <c r="I25" s="34">
        <v>0.35719099999999998</v>
      </c>
      <c r="J25" s="34">
        <v>2.3580999999999998E-2</v>
      </c>
      <c r="K25" s="34">
        <v>0.72367499999999996</v>
      </c>
      <c r="L25" s="34">
        <v>1.2440359999999999</v>
      </c>
      <c r="M25" s="34">
        <v>0.817604</v>
      </c>
      <c r="N25" s="34">
        <v>0.47811599999999999</v>
      </c>
      <c r="O25" s="34">
        <v>3.9169000000000002E-2</v>
      </c>
      <c r="P25" s="34">
        <v>1</v>
      </c>
      <c r="Q25" s="34">
        <f t="shared" si="0"/>
        <v>86.998216999999997</v>
      </c>
      <c r="R25" s="34">
        <v>2.4658000000000002</v>
      </c>
      <c r="S25" s="34">
        <v>2.8799999999999999E-2</v>
      </c>
      <c r="T25" s="34">
        <v>8.7500000000000008E-3</v>
      </c>
      <c r="U25" s="34">
        <v>3.9981000000000003E-2</v>
      </c>
      <c r="V25" s="34">
        <v>0.100063</v>
      </c>
      <c r="W25" s="34">
        <v>0.13958400000000001</v>
      </c>
      <c r="X25" s="34">
        <v>1.4423010000000001</v>
      </c>
      <c r="Y25" s="34">
        <v>0.87337799999999999</v>
      </c>
      <c r="Z25" s="34">
        <v>0.48446199999999995</v>
      </c>
      <c r="AA25" s="34">
        <v>0</v>
      </c>
      <c r="AB25" s="34">
        <v>0</v>
      </c>
      <c r="AC25" s="34">
        <v>0.121506</v>
      </c>
      <c r="AD25" s="34">
        <v>0.47468500000000002</v>
      </c>
      <c r="AE25" s="34">
        <f t="shared" si="1"/>
        <v>99.041917999999995</v>
      </c>
      <c r="DN25" s="79">
        <v>86998217</v>
      </c>
    </row>
    <row r="26" spans="1:118">
      <c r="A26" s="58" t="s">
        <v>105</v>
      </c>
      <c r="B26" s="34">
        <f t="shared" ref="B26:Z26" si="2">SUM(B9:B25)</f>
        <v>119.79189699999999</v>
      </c>
      <c r="C26" s="34">
        <f t="shared" si="2"/>
        <v>127.39592699999999</v>
      </c>
      <c r="D26" s="34">
        <f t="shared" si="2"/>
        <v>160.56528800000001</v>
      </c>
      <c r="E26" s="34">
        <f t="shared" si="2"/>
        <v>103.674694</v>
      </c>
      <c r="F26" s="34">
        <f t="shared" si="2"/>
        <v>73.083927000000017</v>
      </c>
      <c r="G26" s="34">
        <f t="shared" si="2"/>
        <v>129.92770200000001</v>
      </c>
      <c r="H26" s="34">
        <f t="shared" si="2"/>
        <v>150.42350300000001</v>
      </c>
      <c r="I26" s="34">
        <f t="shared" si="2"/>
        <v>170.81232</v>
      </c>
      <c r="J26" s="34">
        <f t="shared" si="2"/>
        <v>256.52539499999995</v>
      </c>
      <c r="K26" s="34">
        <f t="shared" si="2"/>
        <v>489.75027399999999</v>
      </c>
      <c r="L26" s="34">
        <f t="shared" si="2"/>
        <v>2748.9408899999999</v>
      </c>
      <c r="M26" s="34">
        <f t="shared" si="2"/>
        <v>2567.1676329999996</v>
      </c>
      <c r="N26" s="34">
        <f t="shared" si="2"/>
        <v>5885.7929450000001</v>
      </c>
      <c r="O26" s="34">
        <f t="shared" si="2"/>
        <v>7457.9249329999993</v>
      </c>
      <c r="P26" s="34">
        <f t="shared" si="2"/>
        <v>4227</v>
      </c>
      <c r="Q26" s="34">
        <f t="shared" si="2"/>
        <v>5908.1901010000001</v>
      </c>
      <c r="R26" s="34">
        <f t="shared" si="2"/>
        <v>9257.6284370000012</v>
      </c>
      <c r="S26" s="34">
        <f t="shared" si="2"/>
        <v>11261.425624</v>
      </c>
      <c r="T26" s="34">
        <f t="shared" si="2"/>
        <v>10748.915301000001</v>
      </c>
      <c r="U26" s="34">
        <f t="shared" si="2"/>
        <v>11822.261515000002</v>
      </c>
      <c r="V26" s="34">
        <f t="shared" si="2"/>
        <v>10293.964250999998</v>
      </c>
      <c r="W26" s="34">
        <f t="shared" si="2"/>
        <v>9894.0090440000022</v>
      </c>
      <c r="X26" s="34">
        <f t="shared" si="2"/>
        <v>12186.594985</v>
      </c>
      <c r="Y26" s="34">
        <f t="shared" si="2"/>
        <v>15955.543672000002</v>
      </c>
      <c r="Z26" s="34">
        <f t="shared" si="2"/>
        <v>13019.430211000003</v>
      </c>
      <c r="AA26" s="34">
        <f>SUM(AA9:AA25)</f>
        <v>11221.007083</v>
      </c>
      <c r="AB26" s="34">
        <f>SUM(AB9:AB25)</f>
        <v>21146.716652552062</v>
      </c>
      <c r="AC26" s="34">
        <f>SUM(AC9:AC25)</f>
        <v>29063.739001000002</v>
      </c>
      <c r="AD26" s="34">
        <f>SUM(AD9:AD25)</f>
        <v>47238.705205000006</v>
      </c>
      <c r="AE26" s="34">
        <f t="shared" si="1"/>
        <v>243686.9084105521</v>
      </c>
    </row>
    <row r="27" spans="1:118">
      <c r="A27" s="58" t="s">
        <v>106</v>
      </c>
      <c r="B27" s="34">
        <f t="shared" ref="B27:Z27" si="3">B28-B26</f>
        <v>0</v>
      </c>
      <c r="C27" s="34">
        <f t="shared" si="3"/>
        <v>0</v>
      </c>
      <c r="D27" s="34">
        <f t="shared" si="3"/>
        <v>0</v>
      </c>
      <c r="E27" s="34">
        <f t="shared" si="3"/>
        <v>0</v>
      </c>
      <c r="F27" s="34">
        <f t="shared" si="3"/>
        <v>0</v>
      </c>
      <c r="G27" s="34">
        <f t="shared" si="3"/>
        <v>0</v>
      </c>
      <c r="H27" s="34">
        <f t="shared" si="3"/>
        <v>0</v>
      </c>
      <c r="I27" s="34">
        <f t="shared" si="3"/>
        <v>0</v>
      </c>
      <c r="J27" s="34">
        <f t="shared" si="3"/>
        <v>0</v>
      </c>
      <c r="K27" s="34">
        <f t="shared" si="3"/>
        <v>0</v>
      </c>
      <c r="L27" s="34">
        <f t="shared" si="3"/>
        <v>0</v>
      </c>
      <c r="M27" s="34">
        <f t="shared" si="3"/>
        <v>0</v>
      </c>
      <c r="N27" s="34">
        <f t="shared" si="3"/>
        <v>0</v>
      </c>
      <c r="O27" s="34">
        <f t="shared" si="3"/>
        <v>0</v>
      </c>
      <c r="P27" s="34">
        <f t="shared" si="3"/>
        <v>3.9131000000452332E-2</v>
      </c>
      <c r="Q27" s="34">
        <f t="shared" si="3"/>
        <v>0</v>
      </c>
      <c r="R27" s="34">
        <f t="shared" si="3"/>
        <v>0</v>
      </c>
      <c r="S27" s="34">
        <f t="shared" si="3"/>
        <v>-5.6239999994431855E-3</v>
      </c>
      <c r="T27" s="34">
        <f t="shared" si="3"/>
        <v>0</v>
      </c>
      <c r="U27" s="34">
        <f t="shared" si="3"/>
        <v>0</v>
      </c>
      <c r="V27" s="34">
        <f t="shared" si="3"/>
        <v>0</v>
      </c>
      <c r="W27" s="34">
        <f t="shared" si="3"/>
        <v>0</v>
      </c>
      <c r="X27" s="34">
        <f t="shared" si="3"/>
        <v>0</v>
      </c>
      <c r="Y27" s="34">
        <f t="shared" si="3"/>
        <v>0</v>
      </c>
      <c r="Z27" s="34">
        <f t="shared" si="3"/>
        <v>0</v>
      </c>
      <c r="AA27" s="34">
        <f>AA28-AA26</f>
        <v>0</v>
      </c>
      <c r="AB27" s="34">
        <f>AB28-AB26</f>
        <v>0</v>
      </c>
      <c r="AC27" s="34">
        <f>AC28-AC26</f>
        <v>0</v>
      </c>
      <c r="AD27" s="34">
        <f>AD28-AD26</f>
        <v>0</v>
      </c>
      <c r="AE27" s="34">
        <f t="shared" si="1"/>
        <v>3.3507000001009146E-2</v>
      </c>
    </row>
    <row r="28" spans="1:118">
      <c r="A28" s="58" t="s">
        <v>94</v>
      </c>
      <c r="B28" s="34">
        <v>119.79189700000001</v>
      </c>
      <c r="C28" s="34">
        <v>127.395927</v>
      </c>
      <c r="D28" s="34">
        <v>160.56528799999998</v>
      </c>
      <c r="E28" s="34">
        <v>103.674694</v>
      </c>
      <c r="F28" s="34">
        <v>73.083927000000017</v>
      </c>
      <c r="G28" s="34">
        <v>129.92770200000001</v>
      </c>
      <c r="H28" s="34">
        <v>150.42350300000001</v>
      </c>
      <c r="I28" s="34">
        <v>170.81232</v>
      </c>
      <c r="J28" s="34">
        <v>256.525395</v>
      </c>
      <c r="K28" s="34">
        <v>489.75027399999999</v>
      </c>
      <c r="L28" s="34">
        <v>2748.9408899999999</v>
      </c>
      <c r="M28" s="34">
        <v>2567.167633</v>
      </c>
      <c r="N28" s="34">
        <v>5885.7929450000001</v>
      </c>
      <c r="O28" s="34">
        <v>7457.9249330000002</v>
      </c>
      <c r="P28" s="34">
        <v>4227.0391310000005</v>
      </c>
      <c r="Q28" s="34">
        <v>5908.1901010000001</v>
      </c>
      <c r="R28" s="34">
        <v>9257.6284369999994</v>
      </c>
      <c r="S28" s="34">
        <v>11261.42</v>
      </c>
      <c r="T28" s="34">
        <v>10748.915300999997</v>
      </c>
      <c r="U28" s="34">
        <v>11822.261514999997</v>
      </c>
      <c r="V28" s="34">
        <v>10293.964250999999</v>
      </c>
      <c r="W28" s="34">
        <v>9894.0090440000004</v>
      </c>
      <c r="X28" s="34">
        <v>12186.594985</v>
      </c>
      <c r="Y28" s="34">
        <v>15955.543672000002</v>
      </c>
      <c r="Z28" s="34">
        <v>13019.430211000003</v>
      </c>
      <c r="AA28" s="34">
        <v>11221.007083</v>
      </c>
      <c r="AB28" s="34">
        <v>21146.716652552062</v>
      </c>
      <c r="AC28" s="34">
        <v>29063.739001000005</v>
      </c>
      <c r="AD28" s="34">
        <v>47238.705205000006</v>
      </c>
      <c r="AE28" s="34">
        <f t="shared" si="1"/>
        <v>243686.94191755209</v>
      </c>
    </row>
    <row r="29" spans="1:118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G29" s="72"/>
    </row>
    <row r="30" spans="1:118" ht="12.75" customHeight="1">
      <c r="A30" s="57"/>
      <c r="B30" s="114" t="s">
        <v>95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1:118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118">
      <c r="A32" s="58">
        <v>870322</v>
      </c>
      <c r="B32" s="59">
        <f t="shared" ref="B32:G32" si="4">B9/B$28*100</f>
        <v>1.5045483418632231</v>
      </c>
      <c r="C32" s="59">
        <f t="shared" si="4"/>
        <v>0.63049582425033113</v>
      </c>
      <c r="D32" s="59">
        <f t="shared" si="4"/>
        <v>0.46172557545563653</v>
      </c>
      <c r="E32" s="59">
        <f t="shared" si="4"/>
        <v>0.78056753174501781</v>
      </c>
      <c r="F32" s="59">
        <f t="shared" si="4"/>
        <v>0.65641929722796621</v>
      </c>
      <c r="G32" s="59">
        <f t="shared" si="4"/>
        <v>0.35023939698402423</v>
      </c>
      <c r="H32" s="59">
        <f t="shared" ref="H32:Z32" si="5">H9/H$28*100</f>
        <v>0.32031098225388355</v>
      </c>
      <c r="I32" s="59">
        <f t="shared" si="5"/>
        <v>0.56366074765567264</v>
      </c>
      <c r="J32" s="59">
        <f t="shared" si="5"/>
        <v>2.7927184363169966</v>
      </c>
      <c r="K32" s="59">
        <f t="shared" si="5"/>
        <v>5.2864064349660778</v>
      </c>
      <c r="L32" s="59">
        <f t="shared" si="5"/>
        <v>15.253966337559191</v>
      </c>
      <c r="M32" s="59">
        <f t="shared" si="5"/>
        <v>16.481620933555917</v>
      </c>
      <c r="N32" s="59">
        <f t="shared" si="5"/>
        <v>13.228336203389841</v>
      </c>
      <c r="O32" s="59">
        <f t="shared" si="5"/>
        <v>16.200445577748482</v>
      </c>
      <c r="P32" s="59">
        <f t="shared" si="5"/>
        <v>21.930244108733799</v>
      </c>
      <c r="Q32" s="59">
        <f t="shared" si="5"/>
        <v>11.876324932084307</v>
      </c>
      <c r="R32" s="59">
        <f t="shared" si="5"/>
        <v>19.365225621227857</v>
      </c>
      <c r="S32" s="59">
        <f t="shared" si="5"/>
        <v>19.626579410056635</v>
      </c>
      <c r="T32" s="59">
        <f t="shared" si="5"/>
        <v>19.388286116703494</v>
      </c>
      <c r="U32" s="59">
        <f t="shared" si="5"/>
        <v>13.090916750880218</v>
      </c>
      <c r="V32" s="59">
        <f t="shared" si="5"/>
        <v>11.468596832219561</v>
      </c>
      <c r="W32" s="59">
        <f t="shared" si="5"/>
        <v>12.644173362249456</v>
      </c>
      <c r="X32" s="59">
        <f t="shared" si="5"/>
        <v>19.129778218357686</v>
      </c>
      <c r="Y32" s="59">
        <f t="shared" si="5"/>
        <v>18.563089349300359</v>
      </c>
      <c r="Z32" s="59">
        <f t="shared" si="5"/>
        <v>25.289899332292688</v>
      </c>
      <c r="AA32" s="59">
        <f>AA9/AA$28*100</f>
        <v>29.059652229790871</v>
      </c>
      <c r="AB32" s="59">
        <f>AB9/AB$28*100</f>
        <v>34.231878027646502</v>
      </c>
      <c r="AC32" s="59">
        <f>AC9/AC$28*100</f>
        <v>42.114063195994348</v>
      </c>
      <c r="AD32" s="59">
        <f>AD9/AD$28*100</f>
        <v>41.71629287568657</v>
      </c>
      <c r="AE32" s="59">
        <f>AE9/AE$28*100</f>
        <v>26.917870583540278</v>
      </c>
    </row>
    <row r="33" spans="1:31">
      <c r="A33" s="58">
        <v>870323</v>
      </c>
      <c r="B33" s="59">
        <f t="shared" ref="B33:G33" si="6">B10/B$28*100</f>
        <v>21.574249717407849</v>
      </c>
      <c r="C33" s="59">
        <f t="shared" si="6"/>
        <v>16.404850211577013</v>
      </c>
      <c r="D33" s="59">
        <f t="shared" si="6"/>
        <v>13.477096618790982</v>
      </c>
      <c r="E33" s="59">
        <f t="shared" si="6"/>
        <v>14.558913479889316</v>
      </c>
      <c r="F33" s="59">
        <f t="shared" si="6"/>
        <v>11.76071723677355</v>
      </c>
      <c r="G33" s="59">
        <f t="shared" si="6"/>
        <v>15.679094362801857</v>
      </c>
      <c r="H33" s="59">
        <f t="shared" ref="H33:AE33" si="7">H10/H$28*100</f>
        <v>15.305110265913699</v>
      </c>
      <c r="I33" s="59">
        <f t="shared" si="7"/>
        <v>9.4944316662873032</v>
      </c>
      <c r="J33" s="59">
        <f t="shared" si="7"/>
        <v>12.39868006050629</v>
      </c>
      <c r="K33" s="59">
        <f t="shared" si="7"/>
        <v>9.9779825748499729</v>
      </c>
      <c r="L33" s="59">
        <f t="shared" si="7"/>
        <v>7.2466171507965749</v>
      </c>
      <c r="M33" s="59">
        <f t="shared" si="7"/>
        <v>15.289109404255255</v>
      </c>
      <c r="N33" s="59">
        <f t="shared" si="7"/>
        <v>19.841542081293856</v>
      </c>
      <c r="O33" s="59">
        <f t="shared" si="7"/>
        <v>14.827471071838422</v>
      </c>
      <c r="P33" s="59">
        <f t="shared" si="7"/>
        <v>18.712862017269078</v>
      </c>
      <c r="Q33" s="59">
        <f t="shared" si="7"/>
        <v>13.685318366163385</v>
      </c>
      <c r="R33" s="59">
        <f t="shared" si="7"/>
        <v>14.358883595794502</v>
      </c>
      <c r="S33" s="59">
        <f t="shared" si="7"/>
        <v>15.025921775406653</v>
      </c>
      <c r="T33" s="59">
        <f t="shared" si="7"/>
        <v>15.606450027975715</v>
      </c>
      <c r="U33" s="59">
        <f t="shared" si="7"/>
        <v>17.84899868204278</v>
      </c>
      <c r="V33" s="59">
        <f t="shared" si="7"/>
        <v>19.489532050833621</v>
      </c>
      <c r="W33" s="59">
        <f t="shared" si="7"/>
        <v>29.243625643890205</v>
      </c>
      <c r="X33" s="59">
        <f t="shared" si="7"/>
        <v>29.180022618106232</v>
      </c>
      <c r="Y33" s="59">
        <f t="shared" si="7"/>
        <v>25.476696254064183</v>
      </c>
      <c r="Z33" s="59">
        <f t="shared" si="7"/>
        <v>24.280117069402831</v>
      </c>
      <c r="AA33" s="59">
        <f t="shared" si="7"/>
        <v>24.862420354645451</v>
      </c>
      <c r="AB33" s="59">
        <f t="shared" ref="AB33:AD51" si="8">AB10/AB$28*100</f>
        <v>21.966777453571872</v>
      </c>
      <c r="AC33" s="59">
        <f t="shared" si="8"/>
        <v>23.340700151369351</v>
      </c>
      <c r="AD33" s="59">
        <f t="shared" si="8"/>
        <v>31.302759740829771</v>
      </c>
      <c r="AE33" s="59">
        <f t="shared" si="7"/>
        <v>23.059864024563083</v>
      </c>
    </row>
    <row r="34" spans="1:31">
      <c r="A34" s="58">
        <v>870210</v>
      </c>
      <c r="B34" s="59">
        <f t="shared" ref="B34:G34" si="9">B11/B$28*100</f>
        <v>2.0440789914195947</v>
      </c>
      <c r="C34" s="59">
        <f t="shared" si="9"/>
        <v>6.9354815401594436</v>
      </c>
      <c r="D34" s="59">
        <f t="shared" si="9"/>
        <v>27.877719747246992</v>
      </c>
      <c r="E34" s="59">
        <f t="shared" si="9"/>
        <v>24.643207531434815</v>
      </c>
      <c r="F34" s="59">
        <f t="shared" si="9"/>
        <v>32.240690897740066</v>
      </c>
      <c r="G34" s="59">
        <f t="shared" si="9"/>
        <v>21.685627904047745</v>
      </c>
      <c r="H34" s="59">
        <f t="shared" ref="H34:AE34" si="10">H11/H$28*100</f>
        <v>34.728321012441782</v>
      </c>
      <c r="I34" s="59">
        <f t="shared" si="10"/>
        <v>19.903730011980404</v>
      </c>
      <c r="J34" s="59">
        <f t="shared" si="10"/>
        <v>11.129025256934113</v>
      </c>
      <c r="K34" s="59">
        <f t="shared" si="10"/>
        <v>13.759077141424939</v>
      </c>
      <c r="L34" s="59">
        <f t="shared" si="10"/>
        <v>13.413686025093105</v>
      </c>
      <c r="M34" s="59">
        <f t="shared" si="10"/>
        <v>15.533381103515961</v>
      </c>
      <c r="N34" s="59">
        <f t="shared" si="10"/>
        <v>11.444364222363925</v>
      </c>
      <c r="O34" s="59">
        <f t="shared" si="10"/>
        <v>12.47209674750423</v>
      </c>
      <c r="P34" s="59">
        <f t="shared" si="10"/>
        <v>14.785763287981258</v>
      </c>
      <c r="Q34" s="59">
        <f t="shared" si="10"/>
        <v>3.8669163837726015</v>
      </c>
      <c r="R34" s="59">
        <f t="shared" si="10"/>
        <v>13.930909063551997</v>
      </c>
      <c r="S34" s="59">
        <f t="shared" si="10"/>
        <v>13.086606111840245</v>
      </c>
      <c r="T34" s="59">
        <f t="shared" si="10"/>
        <v>15.799717408155626</v>
      </c>
      <c r="U34" s="59">
        <f t="shared" si="10"/>
        <v>17.781962793943496</v>
      </c>
      <c r="V34" s="59">
        <f t="shared" si="10"/>
        <v>20.162693170401997</v>
      </c>
      <c r="W34" s="59">
        <f t="shared" si="10"/>
        <v>19.121217411331081</v>
      </c>
      <c r="X34" s="59">
        <f t="shared" si="10"/>
        <v>13.894426647346236</v>
      </c>
      <c r="Y34" s="59">
        <f t="shared" si="10"/>
        <v>11.92227242834875</v>
      </c>
      <c r="Z34" s="59">
        <f t="shared" si="10"/>
        <v>13.737467769433392</v>
      </c>
      <c r="AA34" s="59">
        <f t="shared" si="10"/>
        <v>9.3204099352585743</v>
      </c>
      <c r="AB34" s="59">
        <f t="shared" si="8"/>
        <v>5.0832112782146268</v>
      </c>
      <c r="AC34" s="59">
        <f t="shared" si="8"/>
        <v>3.6485787770235403</v>
      </c>
      <c r="AD34" s="59">
        <f t="shared" si="8"/>
        <v>4.147196167842127</v>
      </c>
      <c r="AE34" s="59">
        <f t="shared" si="10"/>
        <v>10.093232023969621</v>
      </c>
    </row>
    <row r="35" spans="1:31">
      <c r="A35" s="58">
        <v>870423</v>
      </c>
      <c r="B35" s="59">
        <f t="shared" ref="B35:G35" si="11">B12/B$28*100</f>
        <v>6.3222272872095839</v>
      </c>
      <c r="C35" s="59">
        <f t="shared" si="11"/>
        <v>3.9881392754416711</v>
      </c>
      <c r="D35" s="59">
        <f t="shared" si="11"/>
        <v>3.6544760533796081</v>
      </c>
      <c r="E35" s="59">
        <f t="shared" si="11"/>
        <v>1.3409656169325177</v>
      </c>
      <c r="F35" s="59">
        <f t="shared" si="11"/>
        <v>1.9615817852809136</v>
      </c>
      <c r="G35" s="59">
        <f t="shared" si="11"/>
        <v>1.0898653468064878</v>
      </c>
      <c r="H35" s="59">
        <f t="shared" ref="H35:AE35" si="12">H12/H$28*100</f>
        <v>1.5690028173323416</v>
      </c>
      <c r="I35" s="59">
        <f t="shared" si="12"/>
        <v>1.7523888206658629</v>
      </c>
      <c r="J35" s="59">
        <f t="shared" si="12"/>
        <v>2.6620900437557067</v>
      </c>
      <c r="K35" s="59">
        <f t="shared" si="12"/>
        <v>2.541813585590766</v>
      </c>
      <c r="L35" s="59">
        <f t="shared" si="12"/>
        <v>6.3975047495473794</v>
      </c>
      <c r="M35" s="59">
        <f t="shared" si="12"/>
        <v>6.8156702254589394</v>
      </c>
      <c r="N35" s="59">
        <f t="shared" si="12"/>
        <v>15.926658170949301</v>
      </c>
      <c r="O35" s="59">
        <f t="shared" si="12"/>
        <v>19.87149821584293</v>
      </c>
      <c r="P35" s="59">
        <f t="shared" si="12"/>
        <v>14.478219411591247</v>
      </c>
      <c r="Q35" s="59">
        <f t="shared" si="12"/>
        <v>15.572263489698434</v>
      </c>
      <c r="R35" s="59">
        <f t="shared" si="12"/>
        <v>16.387361961262954</v>
      </c>
      <c r="S35" s="59">
        <f t="shared" si="12"/>
        <v>17.089961630060863</v>
      </c>
      <c r="T35" s="59">
        <f t="shared" si="12"/>
        <v>15.883835784259665</v>
      </c>
      <c r="U35" s="59">
        <f t="shared" si="12"/>
        <v>15.097054820987019</v>
      </c>
      <c r="V35" s="59">
        <f t="shared" si="12"/>
        <v>14.971349903903993</v>
      </c>
      <c r="W35" s="59">
        <f t="shared" si="12"/>
        <v>12.272796099134027</v>
      </c>
      <c r="X35" s="59">
        <f t="shared" si="12"/>
        <v>12.232112208823031</v>
      </c>
      <c r="Y35" s="59">
        <f t="shared" si="12"/>
        <v>25.476696254064183</v>
      </c>
      <c r="Z35" s="59">
        <f t="shared" si="12"/>
        <v>10.852418424626858</v>
      </c>
      <c r="AA35" s="59">
        <f t="shared" si="12"/>
        <v>10.591374011344614</v>
      </c>
      <c r="AB35" s="59">
        <f t="shared" si="8"/>
        <v>11.512165048494074</v>
      </c>
      <c r="AC35" s="59">
        <f t="shared" si="8"/>
        <v>12.166852781324286</v>
      </c>
      <c r="AD35" s="59">
        <f t="shared" si="8"/>
        <v>10.49258169860966</v>
      </c>
      <c r="AE35" s="59">
        <f t="shared" si="12"/>
        <v>13.592461039043229</v>
      </c>
    </row>
    <row r="36" spans="1:31">
      <c r="A36" s="58">
        <v>870120</v>
      </c>
      <c r="B36" s="59">
        <f t="shared" ref="B36:G36" si="13">B13/B$28*100</f>
        <v>2.3558262876494895</v>
      </c>
      <c r="C36" s="59">
        <f t="shared" si="13"/>
        <v>0.65753122546845633</v>
      </c>
      <c r="D36" s="59">
        <f t="shared" si="13"/>
        <v>0.95077772974193531</v>
      </c>
      <c r="E36" s="59">
        <f t="shared" si="13"/>
        <v>0.8891243990553761</v>
      </c>
      <c r="F36" s="59">
        <f t="shared" si="13"/>
        <v>1.9414337163354671</v>
      </c>
      <c r="G36" s="59">
        <f t="shared" si="13"/>
        <v>1.3088024907883</v>
      </c>
      <c r="H36" s="59">
        <f t="shared" ref="H36:AE36" si="14">H13/H$28*100</f>
        <v>0.5860879333464265</v>
      </c>
      <c r="I36" s="59">
        <f t="shared" si="14"/>
        <v>1.0255571729252315</v>
      </c>
      <c r="J36" s="59">
        <f t="shared" si="14"/>
        <v>2.8517051888761342</v>
      </c>
      <c r="K36" s="59">
        <f t="shared" si="14"/>
        <v>3.9854852638632727</v>
      </c>
      <c r="L36" s="59">
        <f t="shared" si="14"/>
        <v>9.687823807662884</v>
      </c>
      <c r="M36" s="59">
        <f t="shared" si="14"/>
        <v>8.1262102761950796</v>
      </c>
      <c r="N36" s="59">
        <f t="shared" si="14"/>
        <v>8.8884927466642303</v>
      </c>
      <c r="O36" s="59">
        <f t="shared" si="14"/>
        <v>8.0772460357506244</v>
      </c>
      <c r="P36" s="59">
        <f t="shared" si="14"/>
        <v>7.4520246971425532</v>
      </c>
      <c r="Q36" s="59">
        <f t="shared" si="14"/>
        <v>12.384723316132849</v>
      </c>
      <c r="R36" s="59">
        <f t="shared" si="14"/>
        <v>10.108349015822572</v>
      </c>
      <c r="S36" s="59">
        <f t="shared" si="14"/>
        <v>9.007057031884079</v>
      </c>
      <c r="T36" s="59">
        <f t="shared" si="14"/>
        <v>7.6668494812991188</v>
      </c>
      <c r="U36" s="59">
        <f t="shared" si="14"/>
        <v>9.9280632686968637</v>
      </c>
      <c r="V36" s="59">
        <f t="shared" si="14"/>
        <v>10.934325266290458</v>
      </c>
      <c r="W36" s="59">
        <f t="shared" si="14"/>
        <v>6.344016477129065</v>
      </c>
      <c r="X36" s="59">
        <f t="shared" si="14"/>
        <v>6.1913113131986153</v>
      </c>
      <c r="Y36" s="59">
        <f t="shared" si="14"/>
        <v>5.4381957007375101</v>
      </c>
      <c r="Z36" s="59">
        <f t="shared" si="14"/>
        <v>7.3750780751429641</v>
      </c>
      <c r="AA36" s="59">
        <f t="shared" si="14"/>
        <v>7.4686353087653572</v>
      </c>
      <c r="AB36" s="59">
        <f t="shared" si="8"/>
        <v>7.4306838640734316</v>
      </c>
      <c r="AC36" s="59">
        <f t="shared" si="8"/>
        <v>0</v>
      </c>
      <c r="AD36" s="59">
        <f t="shared" si="8"/>
        <v>0</v>
      </c>
      <c r="AE36" s="59">
        <f t="shared" si="14"/>
        <v>5.4901915206474481</v>
      </c>
    </row>
    <row r="37" spans="1:31">
      <c r="A37" s="58">
        <v>870421</v>
      </c>
      <c r="B37" s="59">
        <f t="shared" ref="B37:G37" si="15">B14/B$28*100</f>
        <v>18.907140271766462</v>
      </c>
      <c r="C37" s="59">
        <f t="shared" si="15"/>
        <v>22.646181616151669</v>
      </c>
      <c r="D37" s="59">
        <f t="shared" si="15"/>
        <v>14.255389994380357</v>
      </c>
      <c r="E37" s="59">
        <f t="shared" si="15"/>
        <v>18.759606852565199</v>
      </c>
      <c r="F37" s="59">
        <f t="shared" si="15"/>
        <v>5.9875312939875265</v>
      </c>
      <c r="G37" s="59">
        <f t="shared" si="15"/>
        <v>5.2900920236394224</v>
      </c>
      <c r="H37" s="59">
        <f t="shared" ref="H37:AE37" si="16">H14/H$28*100</f>
        <v>8.9002527749935449</v>
      </c>
      <c r="I37" s="59">
        <f t="shared" si="16"/>
        <v>6.2557952494293163</v>
      </c>
      <c r="J37" s="59">
        <f t="shared" si="16"/>
        <v>13.139545112093096</v>
      </c>
      <c r="K37" s="59">
        <f t="shared" si="16"/>
        <v>21.580426313350056</v>
      </c>
      <c r="L37" s="59">
        <f t="shared" si="16"/>
        <v>17.408154600224961</v>
      </c>
      <c r="M37" s="59">
        <f t="shared" si="16"/>
        <v>12.338493635097961</v>
      </c>
      <c r="N37" s="59">
        <f t="shared" si="16"/>
        <v>10.1536718261162</v>
      </c>
      <c r="O37" s="59">
        <f t="shared" si="16"/>
        <v>10.135756176026934</v>
      </c>
      <c r="P37" s="59">
        <f t="shared" si="16"/>
        <v>9.3682596192649239</v>
      </c>
      <c r="Q37" s="59">
        <f t="shared" si="16"/>
        <v>3.2212859902356075E-2</v>
      </c>
      <c r="R37" s="59">
        <f t="shared" si="16"/>
        <v>6.4173380152694932</v>
      </c>
      <c r="S37" s="59">
        <f t="shared" si="16"/>
        <v>6.5992633966231615</v>
      </c>
      <c r="T37" s="59">
        <f t="shared" si="16"/>
        <v>6.9735827849556538</v>
      </c>
      <c r="U37" s="59">
        <f t="shared" si="16"/>
        <v>6.192220905206395</v>
      </c>
      <c r="V37" s="59">
        <f t="shared" si="16"/>
        <v>5.6504581890644845</v>
      </c>
      <c r="W37" s="59">
        <f t="shared" si="16"/>
        <v>5.0690316005334752</v>
      </c>
      <c r="X37" s="59">
        <f t="shared" si="16"/>
        <v>4.6570125510739624</v>
      </c>
      <c r="Y37" s="59">
        <f t="shared" si="16"/>
        <v>3.5913690926469859</v>
      </c>
      <c r="Z37" s="59">
        <f t="shared" si="16"/>
        <v>4.3557961585819784</v>
      </c>
      <c r="AA37" s="59">
        <f t="shared" si="16"/>
        <v>5.3980882867249429</v>
      </c>
      <c r="AB37" s="59">
        <f t="shared" si="8"/>
        <v>7.5866020988983855</v>
      </c>
      <c r="AC37" s="59">
        <f t="shared" si="8"/>
        <v>8.6035229944569895</v>
      </c>
      <c r="AD37" s="59">
        <f t="shared" si="8"/>
        <v>4.9176352165429735</v>
      </c>
      <c r="AE37" s="59">
        <f t="shared" si="16"/>
        <v>6.3436350621695601</v>
      </c>
    </row>
    <row r="38" spans="1:31">
      <c r="A38" s="58">
        <v>870422</v>
      </c>
      <c r="B38" s="59">
        <f t="shared" ref="B38:G38" si="17">B15/B$28*100</f>
        <v>28.176999317407919</v>
      </c>
      <c r="C38" s="59">
        <f t="shared" si="17"/>
        <v>27.896666586522816</v>
      </c>
      <c r="D38" s="59">
        <f t="shared" si="17"/>
        <v>16.559529977612598</v>
      </c>
      <c r="E38" s="59">
        <f t="shared" si="17"/>
        <v>16.550056082152505</v>
      </c>
      <c r="F38" s="59">
        <f t="shared" si="17"/>
        <v>21.988715795198026</v>
      </c>
      <c r="G38" s="59">
        <f t="shared" si="17"/>
        <v>21.936985385918696</v>
      </c>
      <c r="H38" s="59">
        <f t="shared" ref="H38:AE38" si="18">H15/H$28*100</f>
        <v>10.154345361841493</v>
      </c>
      <c r="I38" s="59">
        <f t="shared" si="18"/>
        <v>13.797528773100209</v>
      </c>
      <c r="J38" s="59">
        <f t="shared" si="18"/>
        <v>9.2185976363080933</v>
      </c>
      <c r="K38" s="59">
        <f t="shared" si="18"/>
        <v>6.8454456852432513</v>
      </c>
      <c r="L38" s="59">
        <f t="shared" si="18"/>
        <v>6.7955601620811867</v>
      </c>
      <c r="M38" s="59">
        <f t="shared" si="18"/>
        <v>5.3467492046710454</v>
      </c>
      <c r="N38" s="59">
        <f t="shared" si="18"/>
        <v>5.7363049661272099</v>
      </c>
      <c r="O38" s="59">
        <f t="shared" si="18"/>
        <v>7.7685658437828096</v>
      </c>
      <c r="P38" s="59">
        <f t="shared" si="18"/>
        <v>6.411106961668672</v>
      </c>
      <c r="Q38" s="59">
        <f t="shared" si="18"/>
        <v>2.4225032971734433E-2</v>
      </c>
      <c r="R38" s="59">
        <f t="shared" si="18"/>
        <v>7.3705685602253128</v>
      </c>
      <c r="S38" s="59">
        <f t="shared" si="18"/>
        <v>6.4233861537887762</v>
      </c>
      <c r="T38" s="59">
        <f t="shared" si="18"/>
        <v>5.9159699113159858</v>
      </c>
      <c r="U38" s="59">
        <f t="shared" si="18"/>
        <v>6.880913757218643</v>
      </c>
      <c r="V38" s="59">
        <f t="shared" si="18"/>
        <v>8.1461705476443473</v>
      </c>
      <c r="W38" s="59">
        <f t="shared" si="18"/>
        <v>6.9260834506267717</v>
      </c>
      <c r="X38" s="59">
        <f t="shared" si="18"/>
        <v>5.5540196242929465</v>
      </c>
      <c r="Y38" s="59">
        <f t="shared" si="18"/>
        <v>3.1365242030469123</v>
      </c>
      <c r="Z38" s="59">
        <f t="shared" si="18"/>
        <v>3.7186552572089338</v>
      </c>
      <c r="AA38" s="59">
        <f t="shared" si="18"/>
        <v>3.9529215757469496</v>
      </c>
      <c r="AB38" s="59">
        <f t="shared" si="8"/>
        <v>4.0459019082303733</v>
      </c>
      <c r="AC38" s="59">
        <f t="shared" si="8"/>
        <v>3.0750649631461702</v>
      </c>
      <c r="AD38" s="59">
        <f t="shared" si="8"/>
        <v>2.0762194428144261</v>
      </c>
      <c r="AE38" s="59">
        <f t="shared" si="18"/>
        <v>4.5062441213156914</v>
      </c>
    </row>
    <row r="39" spans="1:31">
      <c r="A39" s="58">
        <v>870431</v>
      </c>
      <c r="B39" s="59">
        <f t="shared" ref="B39:G39" si="19">B16/B$28*100</f>
        <v>8.5715079710274562</v>
      </c>
      <c r="C39" s="59">
        <f t="shared" si="19"/>
        <v>5.7060348562007013</v>
      </c>
      <c r="D39" s="59">
        <f t="shared" si="19"/>
        <v>3.3942124526940098</v>
      </c>
      <c r="E39" s="59">
        <f t="shared" si="19"/>
        <v>10.793607936764202</v>
      </c>
      <c r="F39" s="59">
        <f t="shared" si="19"/>
        <v>8.2981351015798559</v>
      </c>
      <c r="G39" s="59">
        <f t="shared" si="19"/>
        <v>13.398860082971373</v>
      </c>
      <c r="H39" s="59">
        <f t="shared" ref="H39:AE39" si="20">H16/H$28*100</f>
        <v>13.943876177381668</v>
      </c>
      <c r="I39" s="59">
        <f t="shared" si="20"/>
        <v>17.952161764444156</v>
      </c>
      <c r="J39" s="59">
        <f t="shared" si="20"/>
        <v>26.181022740458115</v>
      </c>
      <c r="K39" s="59">
        <f t="shared" si="20"/>
        <v>19.19136649630542</v>
      </c>
      <c r="L39" s="59">
        <f t="shared" si="20"/>
        <v>13.689809968958627</v>
      </c>
      <c r="M39" s="59">
        <f t="shared" si="20"/>
        <v>13.941332400711209</v>
      </c>
      <c r="N39" s="59">
        <f t="shared" si="20"/>
        <v>7.2795907705856271</v>
      </c>
      <c r="O39" s="59">
        <f t="shared" si="20"/>
        <v>4.9211370360678313</v>
      </c>
      <c r="P39" s="59">
        <f t="shared" si="20"/>
        <v>2.4366937898593113</v>
      </c>
      <c r="Q39" s="59">
        <f t="shared" si="20"/>
        <v>0.50744888853399472</v>
      </c>
      <c r="R39" s="59">
        <f t="shared" si="20"/>
        <v>7.2742507390826701</v>
      </c>
      <c r="S39" s="59">
        <f t="shared" si="20"/>
        <v>6.9053773769204945</v>
      </c>
      <c r="T39" s="59">
        <f t="shared" si="20"/>
        <v>6.1580894486945983</v>
      </c>
      <c r="U39" s="59">
        <f t="shared" si="20"/>
        <v>4.6628304686085285</v>
      </c>
      <c r="V39" s="59">
        <f t="shared" si="20"/>
        <v>3.0891682081478797</v>
      </c>
      <c r="W39" s="59">
        <f t="shared" si="20"/>
        <v>2.6512750274781332</v>
      </c>
      <c r="X39" s="59">
        <f t="shared" si="20"/>
        <v>2.5442002165627891</v>
      </c>
      <c r="Y39" s="59">
        <f t="shared" si="20"/>
        <v>2.9370911742881285</v>
      </c>
      <c r="Z39" s="59">
        <f t="shared" si="20"/>
        <v>3.281301555263584</v>
      </c>
      <c r="AA39" s="59">
        <f t="shared" si="20"/>
        <v>3.3117300813667088</v>
      </c>
      <c r="AB39" s="59">
        <f t="shared" si="8"/>
        <v>2.9275353673527182</v>
      </c>
      <c r="AC39" s="59">
        <f t="shared" si="8"/>
        <v>3.5572963683868322</v>
      </c>
      <c r="AD39" s="59">
        <f t="shared" si="8"/>
        <v>2.5654517323047363</v>
      </c>
      <c r="AE39" s="59">
        <f t="shared" si="20"/>
        <v>3.9476985337573502</v>
      </c>
    </row>
    <row r="40" spans="1:31">
      <c r="A40" s="58">
        <v>870332</v>
      </c>
      <c r="B40" s="59">
        <f t="shared" ref="B40:G40" si="21">B17/B$28*100</f>
        <v>0.53779847897391597</v>
      </c>
      <c r="C40" s="59">
        <f t="shared" si="21"/>
        <v>9.1962123718445102E-2</v>
      </c>
      <c r="D40" s="59">
        <f t="shared" si="21"/>
        <v>0.12598115228990217</v>
      </c>
      <c r="E40" s="59">
        <f t="shared" si="21"/>
        <v>1.052715911560829E-2</v>
      </c>
      <c r="F40" s="59">
        <f t="shared" si="21"/>
        <v>0.38103042820892741</v>
      </c>
      <c r="G40" s="59">
        <f t="shared" si="21"/>
        <v>0.36096228347054116</v>
      </c>
      <c r="H40" s="59">
        <f t="shared" ref="H40:AE40" si="22">H17/H$28*100</f>
        <v>6.2133907358878616E-2</v>
      </c>
      <c r="I40" s="59">
        <f t="shared" si="22"/>
        <v>8.2457167024017938E-2</v>
      </c>
      <c r="J40" s="59">
        <f t="shared" si="22"/>
        <v>9.7967688540154085E-2</v>
      </c>
      <c r="K40" s="59">
        <f t="shared" si="22"/>
        <v>0.13174040613196267</v>
      </c>
      <c r="L40" s="59">
        <f t="shared" si="22"/>
        <v>9.8301931839647527E-2</v>
      </c>
      <c r="M40" s="59">
        <f t="shared" si="22"/>
        <v>1.0139565358099074</v>
      </c>
      <c r="N40" s="59">
        <f t="shared" si="22"/>
        <v>8.8660118505069149E-2</v>
      </c>
      <c r="O40" s="59">
        <f t="shared" si="22"/>
        <v>5.1867523939316103E-2</v>
      </c>
      <c r="P40" s="59">
        <f t="shared" si="22"/>
        <v>2.3657221260770009E-2</v>
      </c>
      <c r="Q40" s="59">
        <f t="shared" si="22"/>
        <v>0.58539313070082277</v>
      </c>
      <c r="R40" s="59">
        <f t="shared" si="22"/>
        <v>0.57460392110139735</v>
      </c>
      <c r="S40" s="59">
        <f t="shared" si="22"/>
        <v>1.0356968304174783</v>
      </c>
      <c r="T40" s="59">
        <f t="shared" si="22"/>
        <v>0.69672406845584489</v>
      </c>
      <c r="U40" s="59">
        <f t="shared" si="22"/>
        <v>0.52463373375140587</v>
      </c>
      <c r="V40" s="59">
        <f t="shared" si="22"/>
        <v>0.39128002602192058</v>
      </c>
      <c r="W40" s="59">
        <f t="shared" si="22"/>
        <v>0.217066710819554</v>
      </c>
      <c r="X40" s="59">
        <f t="shared" si="22"/>
        <v>2.4533446739470848</v>
      </c>
      <c r="Y40" s="59">
        <f t="shared" si="22"/>
        <v>2.2507456115720377</v>
      </c>
      <c r="Z40" s="59">
        <f t="shared" si="22"/>
        <v>2.323839746415151</v>
      </c>
      <c r="AA40" s="59">
        <f t="shared" si="22"/>
        <v>1.8083453160582952</v>
      </c>
      <c r="AB40" s="59">
        <f t="shared" si="8"/>
        <v>0.80000927926992993</v>
      </c>
      <c r="AC40" s="59">
        <f t="shared" si="8"/>
        <v>0.4231472041356017</v>
      </c>
      <c r="AD40" s="59">
        <f t="shared" si="8"/>
        <v>0.28817519533873936</v>
      </c>
      <c r="AE40" s="59">
        <f t="shared" si="22"/>
        <v>0.83574721462522705</v>
      </c>
    </row>
    <row r="41" spans="1:31">
      <c r="A41" s="58">
        <v>870290</v>
      </c>
      <c r="B41" s="59">
        <f t="shared" ref="B41:G41" si="23">B18/B$28*100</f>
        <v>2.1053452388353109</v>
      </c>
      <c r="C41" s="59">
        <f t="shared" si="23"/>
        <v>7.6752092710153903</v>
      </c>
      <c r="D41" s="59">
        <f t="shared" si="23"/>
        <v>2.2482368667379715</v>
      </c>
      <c r="E41" s="59">
        <f t="shared" si="23"/>
        <v>1.3459948094951695</v>
      </c>
      <c r="F41" s="59">
        <f t="shared" si="23"/>
        <v>2.4634075834485465</v>
      </c>
      <c r="G41" s="59">
        <f t="shared" si="23"/>
        <v>6.3625261378054692</v>
      </c>
      <c r="H41" s="59">
        <f t="shared" ref="H41:AE41" si="24">H18/H$28*100</f>
        <v>1.4485036955960267</v>
      </c>
      <c r="I41" s="59">
        <f t="shared" si="24"/>
        <v>8.466743499532118</v>
      </c>
      <c r="J41" s="59">
        <f t="shared" si="24"/>
        <v>5.0989992628215228</v>
      </c>
      <c r="K41" s="59">
        <f t="shared" si="24"/>
        <v>2.7849750626173209</v>
      </c>
      <c r="L41" s="59">
        <f t="shared" si="24"/>
        <v>0.89179051063553427</v>
      </c>
      <c r="M41" s="59">
        <f t="shared" si="24"/>
        <v>0.67715040406946425</v>
      </c>
      <c r="N41" s="59">
        <f t="shared" si="24"/>
        <v>4.0294008677534272</v>
      </c>
      <c r="O41" s="59">
        <f t="shared" si="24"/>
        <v>2.0780524260071687</v>
      </c>
      <c r="P41" s="59">
        <f t="shared" si="24"/>
        <v>2.010863807165451</v>
      </c>
      <c r="Q41" s="59">
        <f t="shared" si="24"/>
        <v>1.2373550740628072</v>
      </c>
      <c r="R41" s="59">
        <f t="shared" si="24"/>
        <v>2.6553815987851581</v>
      </c>
      <c r="S41" s="59">
        <f t="shared" si="24"/>
        <v>4.099001227198702</v>
      </c>
      <c r="T41" s="59">
        <f t="shared" si="24"/>
        <v>4.1245979578865422</v>
      </c>
      <c r="U41" s="59">
        <f t="shared" si="24"/>
        <v>6.0673699536243104</v>
      </c>
      <c r="V41" s="59">
        <f t="shared" si="24"/>
        <v>2.2684312312170283</v>
      </c>
      <c r="W41" s="59">
        <f t="shared" si="24"/>
        <v>2.854029814852876</v>
      </c>
      <c r="X41" s="59">
        <f t="shared" si="24"/>
        <v>2.6827168573535722</v>
      </c>
      <c r="Y41" s="59">
        <f t="shared" si="24"/>
        <v>0.10957844094452239</v>
      </c>
      <c r="Z41" s="59">
        <f t="shared" si="24"/>
        <v>2.2789106911093526</v>
      </c>
      <c r="AA41" s="59">
        <f t="shared" si="24"/>
        <v>1.835294840086146</v>
      </c>
      <c r="AB41" s="59">
        <f t="shared" si="8"/>
        <v>1.0707299418427443</v>
      </c>
      <c r="AC41" s="59">
        <f t="shared" si="8"/>
        <v>1.0357108250581346</v>
      </c>
      <c r="AD41" s="59">
        <f t="shared" si="8"/>
        <v>1.532524614843537</v>
      </c>
      <c r="AE41" s="59">
        <f t="shared" si="24"/>
        <v>2.1114343261184487</v>
      </c>
    </row>
    <row r="42" spans="1:31">
      <c r="A42" s="58">
        <v>870600</v>
      </c>
      <c r="B42" s="59">
        <f t="shared" ref="B42:G42" si="25">B19/B$28*100</f>
        <v>1.877248842632486</v>
      </c>
      <c r="C42" s="59">
        <f t="shared" si="25"/>
        <v>1.0555251110971546</v>
      </c>
      <c r="D42" s="59">
        <f t="shared" si="25"/>
        <v>0.56563533208995964</v>
      </c>
      <c r="E42" s="59">
        <f t="shared" si="25"/>
        <v>2.5784267084501833</v>
      </c>
      <c r="F42" s="59">
        <f t="shared" si="25"/>
        <v>3.4482096179642889</v>
      </c>
      <c r="G42" s="59">
        <f t="shared" si="25"/>
        <v>4.89856966761407</v>
      </c>
      <c r="H42" s="59">
        <f t="shared" ref="H42:AE42" si="26">H19/H$28*100</f>
        <v>5.9206386119062788</v>
      </c>
      <c r="I42" s="59">
        <f t="shared" si="26"/>
        <v>10.209525870265097</v>
      </c>
      <c r="J42" s="59">
        <f t="shared" si="26"/>
        <v>8.0855554281477691</v>
      </c>
      <c r="K42" s="59">
        <f t="shared" si="26"/>
        <v>4.2576302877167977</v>
      </c>
      <c r="L42" s="59">
        <f t="shared" si="26"/>
        <v>3.7593681397783714</v>
      </c>
      <c r="M42" s="59">
        <f t="shared" si="26"/>
        <v>2.145632926028715</v>
      </c>
      <c r="N42" s="59">
        <f t="shared" si="26"/>
        <v>1.7896721645548812</v>
      </c>
      <c r="O42" s="59">
        <f t="shared" si="26"/>
        <v>2.2909754996859522</v>
      </c>
      <c r="P42" s="59">
        <f t="shared" si="26"/>
        <v>1.7269771520362107</v>
      </c>
      <c r="Q42" s="59">
        <f t="shared" si="26"/>
        <v>6.6094241777004719</v>
      </c>
      <c r="R42" s="59">
        <f t="shared" si="26"/>
        <v>0.81358603353503756</v>
      </c>
      <c r="S42" s="59">
        <f t="shared" si="26"/>
        <v>0.3709369333529875</v>
      </c>
      <c r="T42" s="59">
        <f t="shared" si="26"/>
        <v>0.77646613321285873</v>
      </c>
      <c r="U42" s="59">
        <f t="shared" si="26"/>
        <v>0.76415052133111294</v>
      </c>
      <c r="V42" s="59">
        <f t="shared" si="26"/>
        <v>0.67044357564478196</v>
      </c>
      <c r="W42" s="59">
        <f t="shared" si="26"/>
        <v>0.67404370365360256</v>
      </c>
      <c r="X42" s="59">
        <f t="shared" si="26"/>
        <v>0.65963245762204181</v>
      </c>
      <c r="Y42" s="59">
        <f t="shared" si="26"/>
        <v>0.55061889338295189</v>
      </c>
      <c r="Z42" s="59">
        <f t="shared" si="26"/>
        <v>0.94723800505343014</v>
      </c>
      <c r="AA42" s="59">
        <f t="shared" si="26"/>
        <v>0.94386626099236004</v>
      </c>
      <c r="AB42" s="59">
        <f t="shared" si="8"/>
        <v>1.7612878686057112</v>
      </c>
      <c r="AC42" s="59">
        <f t="shared" si="8"/>
        <v>1.3251144423872949</v>
      </c>
      <c r="AD42" s="59">
        <f t="shared" si="8"/>
        <v>0.61224304464930113</v>
      </c>
      <c r="AE42" s="59">
        <f t="shared" si="26"/>
        <v>1.1707600389088924</v>
      </c>
    </row>
    <row r="43" spans="1:31">
      <c r="A43" s="58">
        <v>870490</v>
      </c>
      <c r="B43" s="59">
        <f t="shared" ref="B43:G43" si="27">B20/B$28*100</f>
        <v>1.8846967587465451</v>
      </c>
      <c r="C43" s="59">
        <f t="shared" si="27"/>
        <v>0.56550316557608626</v>
      </c>
      <c r="D43" s="59">
        <f t="shared" si="27"/>
        <v>0.80659712702038067</v>
      </c>
      <c r="E43" s="59">
        <f t="shared" si="27"/>
        <v>1.4891396737568376</v>
      </c>
      <c r="F43" s="59">
        <f t="shared" si="27"/>
        <v>0.44184407332134729</v>
      </c>
      <c r="G43" s="59">
        <f t="shared" si="27"/>
        <v>0.83480580607821397</v>
      </c>
      <c r="H43" s="59">
        <f t="shared" ref="H43:AE43" si="28">H20/H$28*100</f>
        <v>0.82511441047879319</v>
      </c>
      <c r="I43" s="59">
        <f t="shared" si="28"/>
        <v>1.0444281770776254</v>
      </c>
      <c r="J43" s="59">
        <f t="shared" si="28"/>
        <v>0.24119210497658525</v>
      </c>
      <c r="K43" s="59">
        <f t="shared" si="28"/>
        <v>0.34185299914707146</v>
      </c>
      <c r="L43" s="59">
        <f t="shared" si="28"/>
        <v>0.35443992395194795</v>
      </c>
      <c r="M43" s="59">
        <f t="shared" si="28"/>
        <v>0.13581719226981231</v>
      </c>
      <c r="N43" s="59">
        <f t="shared" si="28"/>
        <v>1.0318456759779883E-2</v>
      </c>
      <c r="O43" s="59">
        <f t="shared" si="28"/>
        <v>3.8093866933803851E-2</v>
      </c>
      <c r="P43" s="59">
        <f t="shared" si="28"/>
        <v>0</v>
      </c>
      <c r="Q43" s="59">
        <f t="shared" si="28"/>
        <v>8.5564527944765274</v>
      </c>
      <c r="R43" s="59">
        <f t="shared" si="28"/>
        <v>1.4748734076893479E-2</v>
      </c>
      <c r="S43" s="59">
        <f t="shared" si="28"/>
        <v>1.7313598107521075E-2</v>
      </c>
      <c r="T43" s="59">
        <f t="shared" si="28"/>
        <v>0.17291135411840944</v>
      </c>
      <c r="U43" s="59">
        <f t="shared" si="28"/>
        <v>0.16714613337666473</v>
      </c>
      <c r="V43" s="59">
        <f t="shared" si="28"/>
        <v>6.7696300765014178E-2</v>
      </c>
      <c r="W43" s="59">
        <f t="shared" si="28"/>
        <v>1.7352804028829629E-2</v>
      </c>
      <c r="X43" s="59">
        <f t="shared" si="28"/>
        <v>0.12462473741593702</v>
      </c>
      <c r="Y43" s="59">
        <f t="shared" si="28"/>
        <v>0.14505097711345474</v>
      </c>
      <c r="Z43" s="59">
        <f t="shared" si="28"/>
        <v>0.49500757679509777</v>
      </c>
      <c r="AA43" s="59">
        <f t="shared" si="28"/>
        <v>0.83617783418165925</v>
      </c>
      <c r="AB43" s="59">
        <f t="shared" si="8"/>
        <v>1.0892382803154088</v>
      </c>
      <c r="AC43" s="59">
        <f t="shared" si="8"/>
        <v>0.2833238937260163</v>
      </c>
      <c r="AD43" s="59">
        <f t="shared" si="8"/>
        <v>3.9784263600033606E-2</v>
      </c>
      <c r="AE43" s="59">
        <f t="shared" si="28"/>
        <v>0.45680822207784072</v>
      </c>
    </row>
    <row r="44" spans="1:31">
      <c r="A44" s="58">
        <v>870324</v>
      </c>
      <c r="B44" s="59">
        <f t="shared" ref="B44:G44" si="29">B21/B$28*100</f>
        <v>2.9306055650825864</v>
      </c>
      <c r="C44" s="59">
        <f t="shared" si="29"/>
        <v>1.8592666624263425</v>
      </c>
      <c r="D44" s="59">
        <f t="shared" si="29"/>
        <v>4.4914203373770309</v>
      </c>
      <c r="E44" s="59">
        <f t="shared" si="29"/>
        <v>2.0555469399311659</v>
      </c>
      <c r="F44" s="59">
        <f t="shared" si="29"/>
        <v>4.0196047483874251</v>
      </c>
      <c r="G44" s="59">
        <f t="shared" si="29"/>
        <v>2.5087567545834069</v>
      </c>
      <c r="H44" s="59">
        <f t="shared" ref="H44:AE44" si="30">H21/H$28*100</f>
        <v>2.2716244016734537</v>
      </c>
      <c r="I44" s="59">
        <f t="shared" si="30"/>
        <v>3.312784464258784</v>
      </c>
      <c r="J44" s="59">
        <f t="shared" si="30"/>
        <v>4.1663894523971008</v>
      </c>
      <c r="K44" s="59">
        <f t="shared" si="30"/>
        <v>6.6550521215226519</v>
      </c>
      <c r="L44" s="59">
        <f t="shared" si="30"/>
        <v>1.6594081075348261</v>
      </c>
      <c r="M44" s="59">
        <f t="shared" si="30"/>
        <v>0.34032019910559536</v>
      </c>
      <c r="N44" s="59">
        <f t="shared" si="30"/>
        <v>0.16888704874411783</v>
      </c>
      <c r="O44" s="59">
        <f t="shared" si="30"/>
        <v>0.1464681543208555</v>
      </c>
      <c r="P44" s="59">
        <f t="shared" si="30"/>
        <v>4.7314442521540018E-2</v>
      </c>
      <c r="Q44" s="59">
        <f t="shared" si="30"/>
        <v>16.27520102708354</v>
      </c>
      <c r="R44" s="59">
        <f t="shared" si="30"/>
        <v>2.5687334679535059E-2</v>
      </c>
      <c r="S44" s="59">
        <f t="shared" si="30"/>
        <v>0.11977049075516233</v>
      </c>
      <c r="T44" s="59">
        <f t="shared" si="30"/>
        <v>0.14572660181388478</v>
      </c>
      <c r="U44" s="59">
        <f t="shared" si="30"/>
        <v>0.33335978864954091</v>
      </c>
      <c r="V44" s="59">
        <f t="shared" si="30"/>
        <v>1.3166027751343121</v>
      </c>
      <c r="W44" s="59">
        <f t="shared" si="30"/>
        <v>0.50331782373090783</v>
      </c>
      <c r="X44" s="59">
        <f t="shared" si="30"/>
        <v>8.3770946786741018E-2</v>
      </c>
      <c r="Y44" s="59">
        <f t="shared" si="30"/>
        <v>8.3202066146430206E-2</v>
      </c>
      <c r="Z44" s="59">
        <f t="shared" si="30"/>
        <v>0.41392180860932448</v>
      </c>
      <c r="AA44" s="59">
        <f t="shared" si="30"/>
        <v>0.21372857019521765</v>
      </c>
      <c r="AB44" s="59">
        <f t="shared" si="8"/>
        <v>8.294702188422505E-2</v>
      </c>
      <c r="AC44" s="59">
        <f t="shared" si="8"/>
        <v>9.883261406597299E-2</v>
      </c>
      <c r="AD44" s="59">
        <f t="shared" si="8"/>
        <v>0.15713180892211123</v>
      </c>
      <c r="AE44" s="59">
        <f t="shared" si="30"/>
        <v>0.65275587365192966</v>
      </c>
    </row>
    <row r="45" spans="1:31">
      <c r="A45" s="58">
        <v>870333</v>
      </c>
      <c r="B45" s="59">
        <f t="shared" ref="B45:G45" si="31">B22/B$28*100</f>
        <v>9.0395095755099353E-2</v>
      </c>
      <c r="C45" s="59">
        <f t="shared" si="31"/>
        <v>8.0734135244370883E-2</v>
      </c>
      <c r="D45" s="59">
        <f t="shared" si="31"/>
        <v>4.4676910491388409</v>
      </c>
      <c r="E45" s="59">
        <f t="shared" si="31"/>
        <v>0.45163287388145079</v>
      </c>
      <c r="F45" s="59">
        <f t="shared" si="31"/>
        <v>1.8102831283272447</v>
      </c>
      <c r="G45" s="59">
        <f t="shared" si="31"/>
        <v>1.3368680991525577</v>
      </c>
      <c r="H45" s="59">
        <f t="shared" ref="H45:AE45" si="32">H22/H$28*100</f>
        <v>0.65063436263680141</v>
      </c>
      <c r="I45" s="59">
        <f t="shared" si="32"/>
        <v>3.8735303167827708</v>
      </c>
      <c r="J45" s="59">
        <f t="shared" si="32"/>
        <v>0.97462553366305127</v>
      </c>
      <c r="K45" s="59">
        <f t="shared" si="32"/>
        <v>0.66026221355416748</v>
      </c>
      <c r="L45" s="59">
        <f t="shared" si="32"/>
        <v>0.6683340506459563</v>
      </c>
      <c r="M45" s="59">
        <f t="shared" si="32"/>
        <v>0.47092620071219171</v>
      </c>
      <c r="N45" s="59">
        <f t="shared" si="32"/>
        <v>1.2191761190131367</v>
      </c>
      <c r="O45" s="59">
        <f t="shared" si="32"/>
        <v>0.87556988822805026</v>
      </c>
      <c r="P45" s="59">
        <f t="shared" si="32"/>
        <v>0.37851554017232014</v>
      </c>
      <c r="Q45" s="59">
        <f t="shared" si="32"/>
        <v>7.2513699572308328</v>
      </c>
      <c r="R45" s="59">
        <f t="shared" si="32"/>
        <v>0.26689703705592782</v>
      </c>
      <c r="S45" s="59">
        <f t="shared" si="32"/>
        <v>0.21151090182232793</v>
      </c>
      <c r="T45" s="59">
        <f t="shared" si="32"/>
        <v>0.2156528761357295</v>
      </c>
      <c r="U45" s="59">
        <f t="shared" si="32"/>
        <v>0.26354138724193171</v>
      </c>
      <c r="V45" s="59">
        <f t="shared" si="32"/>
        <v>0.36838902948702307</v>
      </c>
      <c r="W45" s="59">
        <f t="shared" si="32"/>
        <v>0.31717959686959024</v>
      </c>
      <c r="X45" s="59">
        <f t="shared" si="32"/>
        <v>0.25762647432399266</v>
      </c>
      <c r="Y45" s="59">
        <f t="shared" si="32"/>
        <v>0.14693839634648581</v>
      </c>
      <c r="Z45" s="59">
        <f t="shared" si="32"/>
        <v>0.28733567747375821</v>
      </c>
      <c r="AA45" s="59">
        <f t="shared" si="32"/>
        <v>0.2427340594166881</v>
      </c>
      <c r="AB45" s="59">
        <f t="shared" si="8"/>
        <v>0.31709668289832971</v>
      </c>
      <c r="AC45" s="59">
        <f t="shared" si="8"/>
        <v>0.21735815201831535</v>
      </c>
      <c r="AD45" s="59">
        <f t="shared" si="8"/>
        <v>7.0978897187154583E-2</v>
      </c>
      <c r="AE45" s="59">
        <f t="shared" si="32"/>
        <v>0.44795117968055825</v>
      </c>
    </row>
    <row r="46" spans="1:31">
      <c r="A46" s="58">
        <v>870432</v>
      </c>
      <c r="B46" s="59">
        <f t="shared" ref="B46:G46" si="33">B23/B$28*100</f>
        <v>0.69575323613082107</v>
      </c>
      <c r="C46" s="59">
        <f t="shared" si="33"/>
        <v>3.7257878738933305</v>
      </c>
      <c r="D46" s="59">
        <f t="shared" si="33"/>
        <v>5.9951911897669952</v>
      </c>
      <c r="E46" s="59">
        <f t="shared" si="33"/>
        <v>3.5302684375417592</v>
      </c>
      <c r="F46" s="59">
        <f t="shared" si="33"/>
        <v>2.4826279518340599</v>
      </c>
      <c r="G46" s="59">
        <f t="shared" si="33"/>
        <v>2.3731890524778154</v>
      </c>
      <c r="H46" s="59">
        <f t="shared" ref="H46:AE46" si="34">H23/H$28*100</f>
        <v>1.833317231018081</v>
      </c>
      <c r="I46" s="59">
        <f t="shared" si="34"/>
        <v>1.5722460768637765</v>
      </c>
      <c r="J46" s="59">
        <f t="shared" si="34"/>
        <v>0.84221291229275752</v>
      </c>
      <c r="K46" s="59">
        <f t="shared" si="34"/>
        <v>0.81770000194017256</v>
      </c>
      <c r="L46" s="59">
        <f t="shared" si="34"/>
        <v>0.21063872348306478</v>
      </c>
      <c r="M46" s="59">
        <f t="shared" si="34"/>
        <v>0.10029091855568747</v>
      </c>
      <c r="N46" s="59">
        <f t="shared" si="34"/>
        <v>0.1145825900268736</v>
      </c>
      <c r="O46" s="59">
        <f t="shared" si="34"/>
        <v>2.1608825705245267E-2</v>
      </c>
      <c r="P46" s="59">
        <f t="shared" si="34"/>
        <v>0</v>
      </c>
      <c r="Q46" s="59">
        <f t="shared" si="34"/>
        <v>4.8144811716849666E-2</v>
      </c>
      <c r="R46" s="59">
        <f t="shared" si="34"/>
        <v>1.8179774781989341E-2</v>
      </c>
      <c r="S46" s="59">
        <f t="shared" si="34"/>
        <v>4.1074988766958351E-2</v>
      </c>
      <c r="T46" s="59">
        <f t="shared" si="34"/>
        <v>4.8155900898376625E-2</v>
      </c>
      <c r="U46" s="59">
        <f t="shared" si="34"/>
        <v>1.4539147165871168E-2</v>
      </c>
      <c r="V46" s="59">
        <f t="shared" si="34"/>
        <v>1.8349519717989159E-2</v>
      </c>
      <c r="W46" s="59">
        <f t="shared" si="34"/>
        <v>1.4743315813771151E-2</v>
      </c>
      <c r="X46" s="59">
        <f t="shared" si="34"/>
        <v>6.5644800781897814E-2</v>
      </c>
      <c r="Y46" s="59">
        <f t="shared" si="34"/>
        <v>5.6878895426961167E-2</v>
      </c>
      <c r="Z46" s="59">
        <f t="shared" si="34"/>
        <v>0.24634652577116525</v>
      </c>
      <c r="AA46" s="59">
        <f t="shared" si="34"/>
        <v>0.11146037880101031</v>
      </c>
      <c r="AB46" s="59">
        <f t="shared" si="8"/>
        <v>6.3483049263243913E-2</v>
      </c>
      <c r="AC46" s="59">
        <f t="shared" si="8"/>
        <v>7.324343230328198E-2</v>
      </c>
      <c r="AD46" s="59">
        <f t="shared" si="8"/>
        <v>7.0470676229450205E-2</v>
      </c>
      <c r="AE46" s="59">
        <f t="shared" si="34"/>
        <v>8.2542516216627157E-2</v>
      </c>
    </row>
    <row r="47" spans="1:31">
      <c r="A47" s="58">
        <v>870390</v>
      </c>
      <c r="B47" s="59">
        <f t="shared" ref="B47:G47" si="35">B24/B$28*100</f>
        <v>0.3949699536021205</v>
      </c>
      <c r="C47" s="59">
        <f t="shared" si="35"/>
        <v>4.7819425184605788E-2</v>
      </c>
      <c r="D47" s="59">
        <f t="shared" si="35"/>
        <v>2.6192460726629788E-2</v>
      </c>
      <c r="E47" s="59">
        <f t="shared" si="35"/>
        <v>0.21562735454034712</v>
      </c>
      <c r="F47" s="59">
        <f t="shared" si="35"/>
        <v>5.8066118970317493E-2</v>
      </c>
      <c r="G47" s="59">
        <f t="shared" si="35"/>
        <v>0.58475520486000732</v>
      </c>
      <c r="H47" s="59">
        <f t="shared" ref="H47:AE47" si="36">H24/H$28*100</f>
        <v>1.4636781859813488</v>
      </c>
      <c r="I47" s="59">
        <f t="shared" si="36"/>
        <v>0.48391708513765286</v>
      </c>
      <c r="J47" s="59">
        <f t="shared" si="36"/>
        <v>0.11048067970034703</v>
      </c>
      <c r="K47" s="59">
        <f t="shared" si="36"/>
        <v>1.0350193290550358</v>
      </c>
      <c r="L47" s="59">
        <f t="shared" si="36"/>
        <v>2.4193407083409499</v>
      </c>
      <c r="M47" s="59">
        <f t="shared" si="36"/>
        <v>1.2114899549296398</v>
      </c>
      <c r="N47" s="59">
        <f t="shared" si="36"/>
        <v>7.2218425617756751E-2</v>
      </c>
      <c r="O47" s="59">
        <f t="shared" si="36"/>
        <v>0.22262191090895497</v>
      </c>
      <c r="P47" s="59">
        <f t="shared" si="36"/>
        <v>0.21291499134693009</v>
      </c>
      <c r="Q47" s="59">
        <f t="shared" si="36"/>
        <v>1.4723764556133058E-2</v>
      </c>
      <c r="R47" s="59">
        <f t="shared" si="36"/>
        <v>0.39139366249766894</v>
      </c>
      <c r="S47" s="59">
        <f t="shared" si="36"/>
        <v>0.3403363430189088</v>
      </c>
      <c r="T47" s="59">
        <f t="shared" si="36"/>
        <v>0.4269027405558864</v>
      </c>
      <c r="U47" s="59">
        <f t="shared" si="36"/>
        <v>0.38195970324887552</v>
      </c>
      <c r="V47" s="59">
        <f t="shared" si="36"/>
        <v>0.98554131844925141</v>
      </c>
      <c r="W47" s="59">
        <f t="shared" si="36"/>
        <v>1.1286363647273818</v>
      </c>
      <c r="X47" s="59">
        <f t="shared" si="36"/>
        <v>0.27792051054201833</v>
      </c>
      <c r="Y47" s="59">
        <f t="shared" si="36"/>
        <v>0.10957844094452239</v>
      </c>
      <c r="Z47" s="59">
        <f t="shared" si="36"/>
        <v>0.11294525767783614</v>
      </c>
      <c r="AA47" s="59">
        <f t="shared" si="36"/>
        <v>4.3160956625162124E-2</v>
      </c>
      <c r="AB47" s="59">
        <f t="shared" si="8"/>
        <v>3.0452829438419371E-2</v>
      </c>
      <c r="AC47" s="59">
        <f t="shared" si="8"/>
        <v>3.6772137265725764E-2</v>
      </c>
      <c r="AD47" s="59">
        <f t="shared" si="8"/>
        <v>9.5497600546479659E-3</v>
      </c>
      <c r="AE47" s="59">
        <f t="shared" si="36"/>
        <v>0.2501468735900787</v>
      </c>
    </row>
    <row r="48" spans="1:31">
      <c r="A48" s="58">
        <v>870331</v>
      </c>
      <c r="B48" s="59">
        <f t="shared" ref="B48:G48" si="37">B25/B$28*100</f>
        <v>2.6608644489535045E-2</v>
      </c>
      <c r="C48" s="59">
        <f t="shared" si="37"/>
        <v>3.2811096072168776E-2</v>
      </c>
      <c r="D48" s="59">
        <f t="shared" si="37"/>
        <v>0.64212633555018461</v>
      </c>
      <c r="E48" s="59">
        <f t="shared" si="37"/>
        <v>6.7866127485266556E-3</v>
      </c>
      <c r="F48" s="59">
        <f t="shared" si="37"/>
        <v>5.970122541444714E-2</v>
      </c>
      <c r="G48" s="59">
        <f t="shared" si="37"/>
        <v>0</v>
      </c>
      <c r="H48" s="59">
        <f t="shared" ref="H48:AE48" si="38">H25/H$28*100</f>
        <v>1.7047867845492202E-2</v>
      </c>
      <c r="I48" s="59">
        <f t="shared" si="38"/>
        <v>0.20911313657000852</v>
      </c>
      <c r="J48" s="59">
        <f t="shared" si="38"/>
        <v>9.1924622121720145E-3</v>
      </c>
      <c r="K48" s="59">
        <f t="shared" si="38"/>
        <v>0.1477640827210645</v>
      </c>
      <c r="L48" s="59">
        <f t="shared" si="38"/>
        <v>4.5255101865795302E-2</v>
      </c>
      <c r="M48" s="59">
        <f t="shared" si="38"/>
        <v>3.1848485057617587E-2</v>
      </c>
      <c r="N48" s="59">
        <f t="shared" si="38"/>
        <v>8.1232215347663752E-3</v>
      </c>
      <c r="O48" s="59">
        <f t="shared" si="38"/>
        <v>5.2519970838918071E-4</v>
      </c>
      <c r="P48" s="59">
        <f t="shared" si="38"/>
        <v>2.3657221260770009E-2</v>
      </c>
      <c r="Q48" s="59">
        <f t="shared" si="38"/>
        <v>1.472501993212354</v>
      </c>
      <c r="R48" s="59">
        <f t="shared" si="38"/>
        <v>2.6635331249037043E-2</v>
      </c>
      <c r="S48" s="59">
        <f t="shared" si="38"/>
        <v>2.5574039508339088E-4</v>
      </c>
      <c r="T48" s="59">
        <f t="shared" si="38"/>
        <v>8.1403562638417728E-5</v>
      </c>
      <c r="U48" s="59">
        <f t="shared" si="38"/>
        <v>3.3818402637492335E-4</v>
      </c>
      <c r="V48" s="59">
        <f t="shared" si="38"/>
        <v>9.7205505634313284E-4</v>
      </c>
      <c r="W48" s="59">
        <f t="shared" si="38"/>
        <v>1.4107931312701558E-3</v>
      </c>
      <c r="X48" s="59">
        <f t="shared" si="38"/>
        <v>1.1835143465219545E-2</v>
      </c>
      <c r="Y48" s="59">
        <f t="shared" si="38"/>
        <v>5.4738216256000729E-3</v>
      </c>
      <c r="Z48" s="59">
        <f t="shared" si="38"/>
        <v>3.7210691416486277E-3</v>
      </c>
      <c r="AA48" s="59">
        <f t="shared" si="38"/>
        <v>0</v>
      </c>
      <c r="AB48" s="59">
        <f t="shared" si="8"/>
        <v>0</v>
      </c>
      <c r="AC48" s="59">
        <f t="shared" si="8"/>
        <v>4.1806733812129029E-4</v>
      </c>
      <c r="AD48" s="59">
        <f t="shared" si="8"/>
        <v>1.0048645447414946E-3</v>
      </c>
      <c r="AE48" s="59">
        <f t="shared" si="38"/>
        <v>4.0643096105457049E-2</v>
      </c>
    </row>
    <row r="49" spans="1:33">
      <c r="A49" s="58" t="s">
        <v>105</v>
      </c>
      <c r="B49" s="59">
        <f t="shared" ref="B49:G49" si="39">B26/B$28*100</f>
        <v>99.999999999999986</v>
      </c>
      <c r="C49" s="59">
        <f t="shared" si="39"/>
        <v>99.999999999999986</v>
      </c>
      <c r="D49" s="59">
        <f t="shared" si="39"/>
        <v>100.00000000000003</v>
      </c>
      <c r="E49" s="59">
        <f t="shared" si="39"/>
        <v>100</v>
      </c>
      <c r="F49" s="59">
        <f t="shared" si="39"/>
        <v>100</v>
      </c>
      <c r="G49" s="59">
        <f t="shared" si="39"/>
        <v>100</v>
      </c>
      <c r="H49" s="59">
        <f t="shared" ref="H49:AE49" si="40">H26/H$28*100</f>
        <v>100</v>
      </c>
      <c r="I49" s="59">
        <f t="shared" si="40"/>
        <v>100</v>
      </c>
      <c r="J49" s="59">
        <f t="shared" si="40"/>
        <v>99.999999999999972</v>
      </c>
      <c r="K49" s="59">
        <f t="shared" si="40"/>
        <v>100</v>
      </c>
      <c r="L49" s="59">
        <f t="shared" si="40"/>
        <v>100</v>
      </c>
      <c r="M49" s="59">
        <f t="shared" si="40"/>
        <v>99.999999999999972</v>
      </c>
      <c r="N49" s="59">
        <f t="shared" si="40"/>
        <v>100</v>
      </c>
      <c r="O49" s="59">
        <f t="shared" si="40"/>
        <v>99.999999999999986</v>
      </c>
      <c r="P49" s="59">
        <f t="shared" si="40"/>
        <v>99.999074269274828</v>
      </c>
      <c r="Q49" s="59">
        <f t="shared" si="40"/>
        <v>100</v>
      </c>
      <c r="R49" s="59">
        <f t="shared" si="40"/>
        <v>100.00000000000003</v>
      </c>
      <c r="S49" s="59">
        <f t="shared" si="40"/>
        <v>100.00004994041602</v>
      </c>
      <c r="T49" s="59">
        <f t="shared" si="40"/>
        <v>100.00000000000004</v>
      </c>
      <c r="U49" s="59">
        <f t="shared" si="40"/>
        <v>100.00000000000004</v>
      </c>
      <c r="V49" s="59">
        <f t="shared" si="40"/>
        <v>99.999999999999972</v>
      </c>
      <c r="W49" s="59">
        <f t="shared" si="40"/>
        <v>100.00000000000003</v>
      </c>
      <c r="X49" s="59">
        <f t="shared" si="40"/>
        <v>100</v>
      </c>
      <c r="Y49" s="59">
        <f t="shared" si="40"/>
        <v>100</v>
      </c>
      <c r="Z49" s="59">
        <f t="shared" si="40"/>
        <v>100</v>
      </c>
      <c r="AA49" s="59">
        <f t="shared" si="40"/>
        <v>100</v>
      </c>
      <c r="AB49" s="59">
        <f t="shared" si="8"/>
        <v>100</v>
      </c>
      <c r="AC49" s="59">
        <f t="shared" si="8"/>
        <v>99.999999999999986</v>
      </c>
      <c r="AD49" s="59">
        <f t="shared" si="8"/>
        <v>100</v>
      </c>
      <c r="AE49" s="59">
        <f t="shared" si="40"/>
        <v>99.999986249981347</v>
      </c>
    </row>
    <row r="50" spans="1:33">
      <c r="A50" s="58" t="s">
        <v>106</v>
      </c>
      <c r="B50" s="59">
        <f t="shared" ref="B50:G50" si="41">B27/B$28*100</f>
        <v>0</v>
      </c>
      <c r="C50" s="59">
        <f t="shared" si="41"/>
        <v>0</v>
      </c>
      <c r="D50" s="59">
        <f t="shared" si="41"/>
        <v>0</v>
      </c>
      <c r="E50" s="59">
        <f t="shared" si="41"/>
        <v>0</v>
      </c>
      <c r="F50" s="59">
        <f t="shared" si="41"/>
        <v>0</v>
      </c>
      <c r="G50" s="59">
        <f t="shared" si="41"/>
        <v>0</v>
      </c>
      <c r="H50" s="59">
        <f t="shared" ref="H50:AE50" si="42">H27/H$28*100</f>
        <v>0</v>
      </c>
      <c r="I50" s="59">
        <f t="shared" si="42"/>
        <v>0</v>
      </c>
      <c r="J50" s="59">
        <f t="shared" si="42"/>
        <v>0</v>
      </c>
      <c r="K50" s="59">
        <f t="shared" si="42"/>
        <v>0</v>
      </c>
      <c r="L50" s="59">
        <f t="shared" si="42"/>
        <v>0</v>
      </c>
      <c r="M50" s="59">
        <f t="shared" si="42"/>
        <v>0</v>
      </c>
      <c r="N50" s="59">
        <f t="shared" si="42"/>
        <v>0</v>
      </c>
      <c r="O50" s="59">
        <f t="shared" si="42"/>
        <v>0</v>
      </c>
      <c r="P50" s="59">
        <f t="shared" si="42"/>
        <v>9.2573072516589222E-4</v>
      </c>
      <c r="Q50" s="59">
        <f t="shared" si="42"/>
        <v>0</v>
      </c>
      <c r="R50" s="59">
        <f t="shared" si="42"/>
        <v>0</v>
      </c>
      <c r="S50" s="59">
        <f t="shared" si="42"/>
        <v>-4.9940416034951057E-5</v>
      </c>
      <c r="T50" s="59">
        <f t="shared" si="42"/>
        <v>0</v>
      </c>
      <c r="U50" s="59">
        <f t="shared" si="42"/>
        <v>0</v>
      </c>
      <c r="V50" s="59">
        <f t="shared" si="42"/>
        <v>0</v>
      </c>
      <c r="W50" s="59">
        <f t="shared" si="42"/>
        <v>0</v>
      </c>
      <c r="X50" s="59">
        <f t="shared" si="42"/>
        <v>0</v>
      </c>
      <c r="Y50" s="59">
        <f t="shared" si="42"/>
        <v>0</v>
      </c>
      <c r="Z50" s="59">
        <f t="shared" si="42"/>
        <v>0</v>
      </c>
      <c r="AA50" s="59">
        <f t="shared" si="42"/>
        <v>0</v>
      </c>
      <c r="AB50" s="59">
        <f t="shared" si="8"/>
        <v>0</v>
      </c>
      <c r="AC50" s="59">
        <f t="shared" si="8"/>
        <v>0</v>
      </c>
      <c r="AD50" s="59">
        <f t="shared" si="8"/>
        <v>0</v>
      </c>
      <c r="AE50" s="59">
        <f t="shared" si="42"/>
        <v>1.3750018666304143E-5</v>
      </c>
    </row>
    <row r="51" spans="1:33">
      <c r="A51" s="58" t="s">
        <v>94</v>
      </c>
      <c r="B51" s="59">
        <f t="shared" ref="B51:G51" si="43">B28/B$28*100</f>
        <v>100</v>
      </c>
      <c r="C51" s="59">
        <f t="shared" si="43"/>
        <v>100</v>
      </c>
      <c r="D51" s="59">
        <f t="shared" si="43"/>
        <v>100</v>
      </c>
      <c r="E51" s="59">
        <f t="shared" si="43"/>
        <v>100</v>
      </c>
      <c r="F51" s="59">
        <f t="shared" si="43"/>
        <v>100</v>
      </c>
      <c r="G51" s="59">
        <f t="shared" si="43"/>
        <v>100</v>
      </c>
      <c r="H51" s="59">
        <f t="shared" ref="H51:AE51" si="44">H28/H$28*100</f>
        <v>100</v>
      </c>
      <c r="I51" s="59">
        <f t="shared" si="44"/>
        <v>100</v>
      </c>
      <c r="J51" s="59">
        <f t="shared" si="44"/>
        <v>100</v>
      </c>
      <c r="K51" s="59">
        <f t="shared" si="44"/>
        <v>100</v>
      </c>
      <c r="L51" s="59">
        <f t="shared" si="44"/>
        <v>100</v>
      </c>
      <c r="M51" s="59">
        <f t="shared" si="44"/>
        <v>100</v>
      </c>
      <c r="N51" s="59">
        <f t="shared" si="44"/>
        <v>100</v>
      </c>
      <c r="O51" s="59">
        <f t="shared" si="44"/>
        <v>100</v>
      </c>
      <c r="P51" s="59">
        <f t="shared" si="44"/>
        <v>100</v>
      </c>
      <c r="Q51" s="59">
        <f t="shared" si="44"/>
        <v>100</v>
      </c>
      <c r="R51" s="59">
        <f t="shared" si="44"/>
        <v>100</v>
      </c>
      <c r="S51" s="59">
        <f t="shared" si="44"/>
        <v>100</v>
      </c>
      <c r="T51" s="59">
        <f t="shared" si="44"/>
        <v>100</v>
      </c>
      <c r="U51" s="59">
        <f t="shared" si="44"/>
        <v>100</v>
      </c>
      <c r="V51" s="59">
        <f t="shared" si="44"/>
        <v>100</v>
      </c>
      <c r="W51" s="59">
        <f t="shared" si="44"/>
        <v>100</v>
      </c>
      <c r="X51" s="59">
        <f t="shared" si="44"/>
        <v>100</v>
      </c>
      <c r="Y51" s="59">
        <f t="shared" si="44"/>
        <v>100</v>
      </c>
      <c r="Z51" s="59">
        <f t="shared" si="44"/>
        <v>100</v>
      </c>
      <c r="AA51" s="59">
        <f t="shared" si="44"/>
        <v>100</v>
      </c>
      <c r="AB51" s="59">
        <f t="shared" si="8"/>
        <v>100</v>
      </c>
      <c r="AC51" s="59">
        <f t="shared" si="8"/>
        <v>100</v>
      </c>
      <c r="AD51" s="59">
        <f t="shared" si="8"/>
        <v>100</v>
      </c>
      <c r="AE51" s="59">
        <f t="shared" si="44"/>
        <v>100</v>
      </c>
    </row>
    <row r="52" spans="1:3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G52" s="72"/>
    </row>
    <row r="53" spans="1:33" ht="12.75" customHeight="1">
      <c r="A53" s="57"/>
      <c r="B53" s="114" t="s">
        <v>96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</row>
    <row r="54" spans="1:33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1:33">
      <c r="A55" s="58">
        <v>870322</v>
      </c>
      <c r="B55" s="34" t="s">
        <v>97</v>
      </c>
      <c r="C55" s="55">
        <f t="shared" ref="C55:C74" si="45">IF(B9=0,"--",(C9/B9)*100-100)</f>
        <v>-55.4339473358608</v>
      </c>
      <c r="D55" s="55">
        <f t="shared" ref="D55:D74" si="46">IF(C9=0,"--",(D9/C9)*100-100)</f>
        <v>-7.7008214375530741</v>
      </c>
      <c r="E55" s="55">
        <f t="shared" ref="E55:E74" si="47">IF(D9=0,"--",(E9/D9)*100-100)</f>
        <v>9.1560096092240002</v>
      </c>
      <c r="F55" s="55">
        <f t="shared" ref="F55:F74" si="48">IF(E9=0,"--",(F9/E9)*100-100)</f>
        <v>-40.718392686570681</v>
      </c>
      <c r="G55" s="55">
        <f t="shared" ref="G55:G74" si="49">IF(F9=0,"--",(G9/F9)*100-100)</f>
        <v>-5.1442769684222611</v>
      </c>
      <c r="H55" s="55">
        <f t="shared" ref="H55:H74" si="50">IF(G9=0,"--",(H9/G9)*100-100)</f>
        <v>5.8816678313533544</v>
      </c>
      <c r="I55" s="55">
        <f t="shared" ref="I55:I74" si="51">IF(H9=0,"--",(I9/H9)*100-100)</f>
        <v>99.824831940359843</v>
      </c>
      <c r="J55" s="55">
        <f t="shared" ref="J55:J74" si="52">IF(I9=0,"--",(J9/I9)*100-100)</f>
        <v>644.0815453229219</v>
      </c>
      <c r="K55" s="55">
        <f t="shared" ref="K55:K74" si="53">IF(J9=0,"--",(K9/J9)*100-100)</f>
        <v>261.39132265182519</v>
      </c>
      <c r="L55" s="55">
        <f t="shared" ref="L55:L74" si="54">IF(K9=0,"--",(L9/K9)*100-100)</f>
        <v>1519.6193152696062</v>
      </c>
      <c r="M55" s="55">
        <f t="shared" ref="M55:M74" si="55">IF(L9=0,"--",(M9/L9)*100-100)</f>
        <v>0.90343824559404595</v>
      </c>
      <c r="N55" s="55">
        <f t="shared" ref="N55:N74" si="56">IF(M9=0,"--",(N9/M9)*100-100)</f>
        <v>84.016198374951585</v>
      </c>
      <c r="O55" s="55">
        <f t="shared" ref="O55:O74" si="57">IF(N9=0,"--",(O9/N9)*100-100)</f>
        <v>55.179648222623001</v>
      </c>
      <c r="P55" s="55">
        <f t="shared" ref="P55:P74" si="58">IF(O9=0,"--",(P9/O9)*100-100)</f>
        <v>-23.275376336141321</v>
      </c>
      <c r="Q55" s="55">
        <f t="shared" ref="Q55:X55" si="59">IF(P9=0,"--",(Q9/P9)*100-100)</f>
        <v>-24.306811866235165</v>
      </c>
      <c r="R55" s="55">
        <f t="shared" si="59"/>
        <v>155.49698251409404</v>
      </c>
      <c r="S55" s="55">
        <f t="shared" si="59"/>
        <v>23.286483264000537</v>
      </c>
      <c r="T55" s="55">
        <f t="shared" si="59"/>
        <v>-5.7098581652263789</v>
      </c>
      <c r="U55" s="55">
        <f t="shared" si="59"/>
        <v>-25.7380135318013</v>
      </c>
      <c r="V55" s="55">
        <f t="shared" si="59"/>
        <v>-23.717956545818708</v>
      </c>
      <c r="W55" s="55">
        <f t="shared" si="59"/>
        <v>5.9667960054707692</v>
      </c>
      <c r="X55" s="55">
        <f t="shared" si="59"/>
        <v>86.350073383893744</v>
      </c>
      <c r="Y55" s="55">
        <f>IF(X9=0,"--",(Y9/X9)*100-100)</f>
        <v>27.048502128557629</v>
      </c>
      <c r="Z55" s="55">
        <f>IF(Y9=0,"--",(Z9/Y9)*100-100)</f>
        <v>11.167340634909891</v>
      </c>
      <c r="AA55" s="55">
        <f t="shared" ref="AA55:AD70" si="60">IF(Z9=0,"--",(AA9/Z9)*100-100)</f>
        <v>-0.9662622647111192</v>
      </c>
      <c r="AB55" s="55">
        <f t="shared" si="60"/>
        <v>121.99920699030037</v>
      </c>
      <c r="AC55" s="55">
        <f t="shared" si="60"/>
        <v>69.084951438859093</v>
      </c>
      <c r="AD55" s="55">
        <f t="shared" si="60"/>
        <v>60.999698886138532</v>
      </c>
      <c r="AE55" s="55">
        <f>IFERROR((POWER(AD9/B9,1/29)*100-100),"-")</f>
        <v>37.805938980590469</v>
      </c>
    </row>
    <row r="56" spans="1:33">
      <c r="A56" s="58">
        <v>870323</v>
      </c>
      <c r="B56" s="34" t="s">
        <v>97</v>
      </c>
      <c r="C56" s="55">
        <f t="shared" si="45"/>
        <v>-19.134240665111633</v>
      </c>
      <c r="D56" s="55">
        <f t="shared" si="46"/>
        <v>3.5428684023928128</v>
      </c>
      <c r="E56" s="55">
        <f t="shared" si="47"/>
        <v>-30.248472483632852</v>
      </c>
      <c r="F56" s="55">
        <f t="shared" si="48"/>
        <v>-43.055215186470249</v>
      </c>
      <c r="G56" s="55">
        <f t="shared" si="49"/>
        <v>137.01020593601493</v>
      </c>
      <c r="H56" s="55">
        <f t="shared" si="50"/>
        <v>13.013267023659097</v>
      </c>
      <c r="I56" s="55">
        <f t="shared" si="51"/>
        <v>-29.557298402609305</v>
      </c>
      <c r="J56" s="55">
        <f t="shared" si="52"/>
        <v>96.118089546709541</v>
      </c>
      <c r="K56" s="55">
        <f t="shared" si="53"/>
        <v>53.642586722412545</v>
      </c>
      <c r="L56" s="55">
        <f t="shared" si="54"/>
        <v>307.64609846560262</v>
      </c>
      <c r="M56" s="55">
        <f t="shared" si="55"/>
        <v>97.03151556940611</v>
      </c>
      <c r="N56" s="55">
        <f t="shared" si="56"/>
        <v>197.53905932362272</v>
      </c>
      <c r="O56" s="55">
        <f t="shared" si="57"/>
        <v>-5.309874839848959</v>
      </c>
      <c r="P56" s="55">
        <f t="shared" si="58"/>
        <v>-28.469478652697987</v>
      </c>
      <c r="Q56" s="55">
        <f t="shared" ref="Q56:W72" si="61">IF(P10=0,"--",(Q10/P10)*100-100)</f>
        <v>2.2192951959545013</v>
      </c>
      <c r="R56" s="55">
        <f t="shared" si="61"/>
        <v>64.403498526769312</v>
      </c>
      <c r="S56" s="55">
        <f t="shared" si="61"/>
        <v>27.295736689973268</v>
      </c>
      <c r="T56" s="55">
        <f t="shared" si="61"/>
        <v>-0.86329338483820095</v>
      </c>
      <c r="U56" s="55">
        <f t="shared" si="61"/>
        <v>25.789865450487028</v>
      </c>
      <c r="V56" s="55">
        <f t="shared" si="61"/>
        <v>-4.9242745262168484</v>
      </c>
      <c r="W56" s="55">
        <f t="shared" si="61"/>
        <v>44.217994298446428</v>
      </c>
      <c r="X56" s="55">
        <f t="shared" ref="X56:X74" si="62">IF(W10=0,"--",(X10/W10)*100-100)</f>
        <v>22.903565803688636</v>
      </c>
      <c r="Y56" s="55">
        <f t="shared" ref="Y56:Y74" si="63">IF(X10=0,"--",(Y10/X10)*100-100)</f>
        <v>14.310655253329216</v>
      </c>
      <c r="Z56" s="55">
        <f t="shared" ref="Z56:Z74" si="64">IF(Y10=0,"--",(Z10/Y10)*100-100)</f>
        <v>-22.234308501831975</v>
      </c>
      <c r="AA56" s="55">
        <f t="shared" ref="AA56:AD74" si="65">IF(Z10=0,"--",(AA10/Z10)*100-100)</f>
        <v>-11.746388402474082</v>
      </c>
      <c r="AB56" s="55">
        <f t="shared" si="65"/>
        <v>66.507597665020313</v>
      </c>
      <c r="AC56" s="55">
        <f t="shared" si="60"/>
        <v>46.034701705362011</v>
      </c>
      <c r="AD56" s="55">
        <f t="shared" si="60"/>
        <v>117.97929763632439</v>
      </c>
      <c r="AE56" s="55">
        <f t="shared" ref="AE56:AE74" si="66">IFERROR((POWER(AD10/B10,1/29)*100-100),"-")</f>
        <v>24.476339741163699</v>
      </c>
    </row>
    <row r="57" spans="1:33">
      <c r="A57" s="58">
        <v>870210</v>
      </c>
      <c r="B57" s="34" t="s">
        <v>97</v>
      </c>
      <c r="C57" s="55">
        <f t="shared" si="45"/>
        <v>260.83366242744444</v>
      </c>
      <c r="D57" s="55">
        <f t="shared" si="46"/>
        <v>406.6134866297075</v>
      </c>
      <c r="E57" s="55">
        <f t="shared" si="47"/>
        <v>-42.923006846374243</v>
      </c>
      <c r="F57" s="55">
        <f t="shared" si="48"/>
        <v>-7.7733957446875195</v>
      </c>
      <c r="G57" s="55">
        <f t="shared" si="49"/>
        <v>19.576969814618096</v>
      </c>
      <c r="H57" s="55">
        <f t="shared" si="50"/>
        <v>85.406829119539367</v>
      </c>
      <c r="I57" s="55">
        <f t="shared" si="51"/>
        <v>-34.919005917297483</v>
      </c>
      <c r="J57" s="55">
        <f t="shared" si="52"/>
        <v>-16.028129047386088</v>
      </c>
      <c r="K57" s="55">
        <f t="shared" si="53"/>
        <v>136.03505102985852</v>
      </c>
      <c r="L57" s="55">
        <f t="shared" si="54"/>
        <v>447.20435452825052</v>
      </c>
      <c r="M57" s="55">
        <f t="shared" si="55"/>
        <v>8.1450605490186234</v>
      </c>
      <c r="N57" s="55">
        <f t="shared" si="56"/>
        <v>68.918192248217196</v>
      </c>
      <c r="O57" s="55">
        <f t="shared" si="57"/>
        <v>38.089554242677565</v>
      </c>
      <c r="P57" s="55">
        <f t="shared" si="58"/>
        <v>-32.807231010147078</v>
      </c>
      <c r="Q57" s="55">
        <f t="shared" si="61"/>
        <v>-63.445636639999996</v>
      </c>
      <c r="R57" s="55">
        <f t="shared" si="61"/>
        <v>464.49482051655127</v>
      </c>
      <c r="S57" s="55">
        <f t="shared" si="61"/>
        <v>14.272303941415416</v>
      </c>
      <c r="T57" s="55">
        <f t="shared" si="61"/>
        <v>15.237485432600863</v>
      </c>
      <c r="U57" s="55">
        <f t="shared" si="61"/>
        <v>23.78450922285063</v>
      </c>
      <c r="V57" s="55">
        <f t="shared" si="61"/>
        <v>-1.2695906333650271</v>
      </c>
      <c r="W57" s="55">
        <f t="shared" si="61"/>
        <v>-8.8500057435884258</v>
      </c>
      <c r="X57" s="55">
        <f t="shared" si="62"/>
        <v>-10.497500130797562</v>
      </c>
      <c r="Y57" s="55">
        <f t="shared" si="63"/>
        <v>12.343419880116627</v>
      </c>
      <c r="Z57" s="55">
        <f t="shared" si="64"/>
        <v>-5.9783180371620119</v>
      </c>
      <c r="AA57" s="55">
        <f t="shared" si="65"/>
        <v>-41.525275250073776</v>
      </c>
      <c r="AB57" s="55">
        <f t="shared" si="65"/>
        <v>2.7813355315228421</v>
      </c>
      <c r="AC57" s="55">
        <f t="shared" si="60"/>
        <v>-1.3506779027549669</v>
      </c>
      <c r="AD57" s="55">
        <f t="shared" si="60"/>
        <v>84.746981505787517</v>
      </c>
      <c r="AE57" s="55">
        <f t="shared" si="66"/>
        <v>25.923806403111243</v>
      </c>
    </row>
    <row r="58" spans="1:33">
      <c r="A58" s="58">
        <v>870423</v>
      </c>
      <c r="B58" s="34" t="s">
        <v>97</v>
      </c>
      <c r="C58" s="55">
        <f t="shared" si="45"/>
        <v>-32.91455382150113</v>
      </c>
      <c r="D58" s="55">
        <f t="shared" si="46"/>
        <v>15.491739666390259</v>
      </c>
      <c r="E58" s="55">
        <f t="shared" si="47"/>
        <v>-76.307350941235413</v>
      </c>
      <c r="F58" s="55">
        <f t="shared" si="48"/>
        <v>3.1188095310025261</v>
      </c>
      <c r="G58" s="55">
        <f t="shared" si="49"/>
        <v>-1.2251665561059184</v>
      </c>
      <c r="H58" s="55">
        <f t="shared" si="50"/>
        <v>66.672834113797876</v>
      </c>
      <c r="I58" s="55">
        <f t="shared" si="51"/>
        <v>26.8265690005165</v>
      </c>
      <c r="J58" s="55">
        <f t="shared" si="52"/>
        <v>128.1410525387399</v>
      </c>
      <c r="K58" s="55">
        <f t="shared" si="53"/>
        <v>82.291021281935969</v>
      </c>
      <c r="L58" s="55">
        <f t="shared" si="54"/>
        <v>1312.7250113447049</v>
      </c>
      <c r="M58" s="55">
        <f t="shared" si="55"/>
        <v>-0.50831660332438844</v>
      </c>
      <c r="N58" s="55">
        <f t="shared" si="56"/>
        <v>435.7557509392484</v>
      </c>
      <c r="O58" s="55">
        <f t="shared" si="57"/>
        <v>58.095307874118191</v>
      </c>
      <c r="P58" s="55">
        <f t="shared" si="58"/>
        <v>-58.704493009190237</v>
      </c>
      <c r="Q58" s="55">
        <f t="shared" si="61"/>
        <v>50.33315849673204</v>
      </c>
      <c r="R58" s="55">
        <f t="shared" si="61"/>
        <v>64.893140010934104</v>
      </c>
      <c r="S58" s="55">
        <f t="shared" si="61"/>
        <v>26.86021736764377</v>
      </c>
      <c r="T58" s="55">
        <f t="shared" si="61"/>
        <v>-11.287302408240933</v>
      </c>
      <c r="U58" s="55">
        <f t="shared" si="61"/>
        <v>4.5376576724195843</v>
      </c>
      <c r="V58" s="55">
        <f t="shared" si="61"/>
        <v>-13.65229039513288</v>
      </c>
      <c r="W58" s="55">
        <f t="shared" si="61"/>
        <v>-21.209799511150223</v>
      </c>
      <c r="X58" s="55">
        <f t="shared" si="62"/>
        <v>22.763146812935815</v>
      </c>
      <c r="Y58" s="55">
        <f t="shared" si="63"/>
        <v>172.69104867896232</v>
      </c>
      <c r="Z58" s="55">
        <f t="shared" si="64"/>
        <v>-65.241278664093215</v>
      </c>
      <c r="AA58" s="55">
        <f t="shared" si="65"/>
        <v>-15.886513855942511</v>
      </c>
      <c r="AB58" s="55">
        <f t="shared" si="65"/>
        <v>104.84049308430684</v>
      </c>
      <c r="AC58" s="55">
        <f t="shared" si="60"/>
        <v>45.254563085025325</v>
      </c>
      <c r="AD58" s="55">
        <f t="shared" si="60"/>
        <v>40.168558407212061</v>
      </c>
      <c r="AE58" s="55">
        <f t="shared" si="66"/>
        <v>25.054523805728991</v>
      </c>
    </row>
    <row r="59" spans="1:33">
      <c r="A59" s="58">
        <v>870120</v>
      </c>
      <c r="B59" s="34" t="s">
        <v>97</v>
      </c>
      <c r="C59" s="55">
        <f t="shared" si="45"/>
        <v>-70.317449237072253</v>
      </c>
      <c r="D59" s="55">
        <f t="shared" si="46"/>
        <v>82.246307606354776</v>
      </c>
      <c r="E59" s="55">
        <f t="shared" si="47"/>
        <v>-39.618398565719417</v>
      </c>
      <c r="F59" s="55">
        <f t="shared" si="48"/>
        <v>53.924996501398908</v>
      </c>
      <c r="G59" s="55">
        <f t="shared" si="49"/>
        <v>19.84817559814951</v>
      </c>
      <c r="H59" s="55">
        <f t="shared" si="50"/>
        <v>-48.155509830361353</v>
      </c>
      <c r="I59" s="55">
        <f t="shared" si="51"/>
        <v>98.701245669873657</v>
      </c>
      <c r="J59" s="55">
        <f t="shared" si="52"/>
        <v>317.59560857597251</v>
      </c>
      <c r="K59" s="55">
        <f t="shared" si="53"/>
        <v>166.82155107316834</v>
      </c>
      <c r="L59" s="55">
        <f t="shared" si="54"/>
        <v>1264.3812351346194</v>
      </c>
      <c r="M59" s="55">
        <f t="shared" si="55"/>
        <v>-21.665937260560938</v>
      </c>
      <c r="N59" s="55">
        <f t="shared" si="56"/>
        <v>150.77879881564678</v>
      </c>
      <c r="O59" s="55">
        <f t="shared" si="57"/>
        <v>15.145830655964815</v>
      </c>
      <c r="P59" s="55">
        <f t="shared" si="58"/>
        <v>-47.70872463461869</v>
      </c>
      <c r="Q59" s="55">
        <f t="shared" si="61"/>
        <v>132.28984031746029</v>
      </c>
      <c r="R59" s="55">
        <f t="shared" si="61"/>
        <v>27.89077094936448</v>
      </c>
      <c r="S59" s="55">
        <f t="shared" si="61"/>
        <v>8.3917165463466716</v>
      </c>
      <c r="T59" s="55">
        <f t="shared" si="61"/>
        <v>-18.753341355857216</v>
      </c>
      <c r="U59" s="55">
        <f t="shared" si="61"/>
        <v>42.424111961022362</v>
      </c>
      <c r="V59" s="55">
        <f t="shared" si="61"/>
        <v>-4.1020007535807395</v>
      </c>
      <c r="W59" s="55">
        <f t="shared" si="61"/>
        <v>-44.234967353155</v>
      </c>
      <c r="X59" s="55">
        <f t="shared" si="62"/>
        <v>20.206627936760228</v>
      </c>
      <c r="Y59" s="55">
        <f t="shared" si="63"/>
        <v>15.000947754128859</v>
      </c>
      <c r="Z59" s="55">
        <f t="shared" si="64"/>
        <v>10.660380969233586</v>
      </c>
      <c r="AA59" s="55">
        <f t="shared" si="65"/>
        <v>-12.720049803563398</v>
      </c>
      <c r="AB59" s="55">
        <f t="shared" si="65"/>
        <v>87.498864062618452</v>
      </c>
      <c r="AC59" s="55">
        <f t="shared" si="60"/>
        <v>-100</v>
      </c>
      <c r="AD59" s="55" t="str">
        <f t="shared" si="60"/>
        <v>--</v>
      </c>
      <c r="AE59" s="55">
        <f t="shared" si="66"/>
        <v>-100</v>
      </c>
    </row>
    <row r="60" spans="1:33">
      <c r="A60" s="58">
        <v>870421</v>
      </c>
      <c r="B60" s="34" t="s">
        <v>97</v>
      </c>
      <c r="C60" s="55">
        <f t="shared" si="45"/>
        <v>27.378825639132316</v>
      </c>
      <c r="D60" s="55">
        <f t="shared" si="46"/>
        <v>-20.662184843540516</v>
      </c>
      <c r="E60" s="55">
        <f t="shared" si="47"/>
        <v>-15.029978319913909</v>
      </c>
      <c r="F60" s="55">
        <f t="shared" si="48"/>
        <v>-77.500483958915041</v>
      </c>
      <c r="G60" s="55">
        <f t="shared" si="49"/>
        <v>57.070748274135525</v>
      </c>
      <c r="H60" s="55">
        <f t="shared" si="50"/>
        <v>94.783899134258007</v>
      </c>
      <c r="I60" s="55">
        <f t="shared" si="51"/>
        <v>-20.185154367260637</v>
      </c>
      <c r="J60" s="55">
        <f t="shared" si="52"/>
        <v>215.43434482202287</v>
      </c>
      <c r="K60" s="55">
        <f t="shared" si="53"/>
        <v>213.5624232524097</v>
      </c>
      <c r="L60" s="55">
        <f t="shared" si="54"/>
        <v>352.77603182062381</v>
      </c>
      <c r="M60" s="55">
        <f t="shared" si="55"/>
        <v>-33.809108030870902</v>
      </c>
      <c r="N60" s="55">
        <f t="shared" si="56"/>
        <v>88.673859209673111</v>
      </c>
      <c r="O60" s="55">
        <f t="shared" si="57"/>
        <v>26.487048798734875</v>
      </c>
      <c r="P60" s="55">
        <f t="shared" si="58"/>
        <v>-47.613302198049134</v>
      </c>
      <c r="Q60" s="55">
        <f t="shared" si="61"/>
        <v>-99.519394696969698</v>
      </c>
      <c r="R60" s="55">
        <f t="shared" si="61"/>
        <v>31115.544633582333</v>
      </c>
      <c r="S60" s="55">
        <f t="shared" si="61"/>
        <v>25.093273521449504</v>
      </c>
      <c r="T60" s="55">
        <f t="shared" si="61"/>
        <v>0.8630235843722005</v>
      </c>
      <c r="U60" s="55">
        <f t="shared" si="61"/>
        <v>-2.3378228653810851</v>
      </c>
      <c r="V60" s="55">
        <f t="shared" si="61"/>
        <v>-20.545350136058218</v>
      </c>
      <c r="W60" s="55">
        <f t="shared" si="61"/>
        <v>-13.775441306864494</v>
      </c>
      <c r="X60" s="55">
        <f t="shared" si="62"/>
        <v>13.159881649856771</v>
      </c>
      <c r="Y60" s="55">
        <f t="shared" si="63"/>
        <v>0.96756009868977344</v>
      </c>
      <c r="Z60" s="55">
        <f t="shared" si="64"/>
        <v>-1.0335760588960738</v>
      </c>
      <c r="AA60" s="55">
        <f t="shared" si="65"/>
        <v>6.8100932512868724</v>
      </c>
      <c r="AB60" s="55">
        <f t="shared" si="65"/>
        <v>164.86125542806184</v>
      </c>
      <c r="AC60" s="55">
        <f t="shared" si="60"/>
        <v>55.861034899339899</v>
      </c>
      <c r="AD60" s="55">
        <f t="shared" si="60"/>
        <v>-7.0976955368130064</v>
      </c>
      <c r="AE60" s="55">
        <f t="shared" si="66"/>
        <v>17.312654601943805</v>
      </c>
    </row>
    <row r="61" spans="1:33">
      <c r="A61" s="58">
        <v>870422</v>
      </c>
      <c r="B61" s="34" t="s">
        <v>97</v>
      </c>
      <c r="C61" s="55">
        <f t="shared" si="45"/>
        <v>5.2896474176715458</v>
      </c>
      <c r="D61" s="55">
        <f t="shared" si="46"/>
        <v>-25.184460310422708</v>
      </c>
      <c r="E61" s="55">
        <f t="shared" si="47"/>
        <v>-35.468380607710969</v>
      </c>
      <c r="F61" s="55">
        <f t="shared" si="48"/>
        <v>-6.3410015724241902</v>
      </c>
      <c r="G61" s="55">
        <f t="shared" si="49"/>
        <v>77.360523507554376</v>
      </c>
      <c r="H61" s="55">
        <f t="shared" si="50"/>
        <v>-46.409362273908407</v>
      </c>
      <c r="I61" s="55">
        <f t="shared" si="51"/>
        <v>54.295361910506955</v>
      </c>
      <c r="J61" s="55">
        <f t="shared" si="52"/>
        <v>0.34014516113222726</v>
      </c>
      <c r="K61" s="55">
        <f t="shared" si="53"/>
        <v>41.768972520517963</v>
      </c>
      <c r="L61" s="55">
        <f t="shared" si="54"/>
        <v>457.20402704930859</v>
      </c>
      <c r="M61" s="55">
        <f t="shared" si="55"/>
        <v>-26.522667920416993</v>
      </c>
      <c r="N61" s="55">
        <f t="shared" si="56"/>
        <v>145.97624661486446</v>
      </c>
      <c r="O61" s="55">
        <f t="shared" si="57"/>
        <v>71.601723905798764</v>
      </c>
      <c r="P61" s="55">
        <f t="shared" si="58"/>
        <v>-53.225362315264761</v>
      </c>
      <c r="Q61" s="55">
        <f t="shared" si="61"/>
        <v>-99.471859409594103</v>
      </c>
      <c r="R61" s="55">
        <f t="shared" si="61"/>
        <v>47574.033666815485</v>
      </c>
      <c r="S61" s="55">
        <f t="shared" si="61"/>
        <v>6.0123473573874691</v>
      </c>
      <c r="T61" s="55">
        <f t="shared" si="61"/>
        <v>-12.090985781907875</v>
      </c>
      <c r="U61" s="55">
        <f t="shared" si="61"/>
        <v>27.925192536759496</v>
      </c>
      <c r="V61" s="55">
        <f t="shared" si="61"/>
        <v>3.0835763323530756</v>
      </c>
      <c r="W61" s="55">
        <f t="shared" si="61"/>
        <v>-18.280844658938349</v>
      </c>
      <c r="X61" s="55">
        <f t="shared" si="62"/>
        <v>-1.2289285826634995</v>
      </c>
      <c r="Y61" s="55">
        <f t="shared" si="63"/>
        <v>-26.061529514199862</v>
      </c>
      <c r="Z61" s="55">
        <f t="shared" si="64"/>
        <v>-3.2574242472650781</v>
      </c>
      <c r="AA61" s="55">
        <f t="shared" si="65"/>
        <v>-8.3838286994245692</v>
      </c>
      <c r="AB61" s="55">
        <f t="shared" si="65"/>
        <v>92.889354907849082</v>
      </c>
      <c r="AC61" s="55">
        <f t="shared" si="60"/>
        <v>4.4593897703950773</v>
      </c>
      <c r="AD61" s="55">
        <f t="shared" si="60"/>
        <v>9.7401271664212317</v>
      </c>
      <c r="AE61" s="55">
        <f t="shared" si="66"/>
        <v>12.319940304880845</v>
      </c>
    </row>
    <row r="62" spans="1:33">
      <c r="A62" s="58">
        <v>870431</v>
      </c>
      <c r="B62" s="34" t="s">
        <v>97</v>
      </c>
      <c r="C62" s="55">
        <f t="shared" si="45"/>
        <v>-29.204559576126627</v>
      </c>
      <c r="D62" s="55">
        <f t="shared" si="46"/>
        <v>-25.027719480508054</v>
      </c>
      <c r="E62" s="55">
        <f t="shared" si="47"/>
        <v>105.32825485552374</v>
      </c>
      <c r="F62" s="55">
        <f t="shared" si="48"/>
        <v>-45.804531448833984</v>
      </c>
      <c r="G62" s="55">
        <f t="shared" si="49"/>
        <v>187.05639923998325</v>
      </c>
      <c r="H62" s="55">
        <f t="shared" si="50"/>
        <v>20.484063519256395</v>
      </c>
      <c r="I62" s="55">
        <f t="shared" si="51"/>
        <v>46.196416883120179</v>
      </c>
      <c r="J62" s="55">
        <f t="shared" si="52"/>
        <v>119.01861513885893</v>
      </c>
      <c r="K62" s="55">
        <f t="shared" si="53"/>
        <v>39.947006722892553</v>
      </c>
      <c r="L62" s="55">
        <f t="shared" si="54"/>
        <v>300.38908915300044</v>
      </c>
      <c r="M62" s="55">
        <f t="shared" si="55"/>
        <v>-4.8966774933430912</v>
      </c>
      <c r="N62" s="55">
        <f t="shared" si="56"/>
        <v>19.716341142297239</v>
      </c>
      <c r="O62" s="55">
        <f t="shared" si="57"/>
        <v>-14.341291789855447</v>
      </c>
      <c r="P62" s="55">
        <f t="shared" si="58"/>
        <v>-71.935729463658063</v>
      </c>
      <c r="Q62" s="55">
        <f t="shared" si="61"/>
        <v>-70.892189320388354</v>
      </c>
      <c r="R62" s="55">
        <f t="shared" si="61"/>
        <v>2146.1628839154869</v>
      </c>
      <c r="S62" s="55">
        <f t="shared" si="61"/>
        <v>15.476220406782758</v>
      </c>
      <c r="T62" s="55">
        <f t="shared" si="61"/>
        <v>-14.880304755154611</v>
      </c>
      <c r="U62" s="55">
        <f t="shared" si="61"/>
        <v>-16.72022293415651</v>
      </c>
      <c r="V62" s="55">
        <f t="shared" si="61"/>
        <v>-42.313521932324491</v>
      </c>
      <c r="W62" s="55">
        <f t="shared" si="61"/>
        <v>-17.509702132565536</v>
      </c>
      <c r="X62" s="55">
        <f t="shared" si="62"/>
        <v>18.197034065499679</v>
      </c>
      <c r="Y62" s="55">
        <f t="shared" si="63"/>
        <v>51.145552406772737</v>
      </c>
      <c r="Z62" s="55">
        <f t="shared" si="64"/>
        <v>-8.8389986391469932</v>
      </c>
      <c r="AA62" s="55">
        <f t="shared" si="65"/>
        <v>-13.014142898663721</v>
      </c>
      <c r="AB62" s="55">
        <f t="shared" si="65"/>
        <v>66.593605387703548</v>
      </c>
      <c r="AC62" s="55">
        <f t="shared" si="60"/>
        <v>67.003832299426733</v>
      </c>
      <c r="AD62" s="55">
        <f t="shared" si="60"/>
        <v>17.21691833987316</v>
      </c>
      <c r="AE62" s="55">
        <f t="shared" si="66"/>
        <v>17.881998007758142</v>
      </c>
    </row>
    <row r="63" spans="1:33">
      <c r="A63" s="58">
        <v>870332</v>
      </c>
      <c r="B63" s="34" t="s">
        <v>97</v>
      </c>
      <c r="C63" s="55">
        <f t="shared" si="45"/>
        <v>-81.814823380763968</v>
      </c>
      <c r="D63" s="55">
        <f t="shared" si="46"/>
        <v>72.660384444672047</v>
      </c>
      <c r="E63" s="55">
        <f t="shared" si="47"/>
        <v>-94.604561948171366</v>
      </c>
      <c r="F63" s="55">
        <f t="shared" si="48"/>
        <v>2451.5118196811436</v>
      </c>
      <c r="G63" s="55">
        <f t="shared" si="49"/>
        <v>68.415495992415771</v>
      </c>
      <c r="H63" s="55">
        <f t="shared" si="50"/>
        <v>-80.071216870295743</v>
      </c>
      <c r="I63" s="55">
        <f t="shared" si="51"/>
        <v>50.696524865188707</v>
      </c>
      <c r="J63" s="55">
        <f t="shared" si="52"/>
        <v>78.429075521665339</v>
      </c>
      <c r="K63" s="55">
        <f t="shared" si="53"/>
        <v>156.732269052015</v>
      </c>
      <c r="L63" s="55">
        <f t="shared" si="54"/>
        <v>318.82612961272417</v>
      </c>
      <c r="M63" s="55">
        <f t="shared" si="55"/>
        <v>863.26573811125638</v>
      </c>
      <c r="N63" s="55">
        <f t="shared" si="56"/>
        <v>-79.952523176751214</v>
      </c>
      <c r="O63" s="55">
        <f t="shared" si="57"/>
        <v>-25.872349330276947</v>
      </c>
      <c r="P63" s="55">
        <f t="shared" si="58"/>
        <v>-74.148456624083138</v>
      </c>
      <c r="Q63" s="55">
        <f t="shared" si="61"/>
        <v>3358.6139000000003</v>
      </c>
      <c r="R63" s="55">
        <f t="shared" si="61"/>
        <v>53.803510706991574</v>
      </c>
      <c r="S63" s="55">
        <f t="shared" si="61"/>
        <v>119.25902161373384</v>
      </c>
      <c r="T63" s="55">
        <f t="shared" si="61"/>
        <v>-35.790446316032416</v>
      </c>
      <c r="U63" s="55">
        <f t="shared" si="61"/>
        <v>-17.180744951147204</v>
      </c>
      <c r="V63" s="55">
        <f t="shared" si="61"/>
        <v>-35.059809196413269</v>
      </c>
      <c r="W63" s="55">
        <f t="shared" si="61"/>
        <v>-46.679379573469795</v>
      </c>
      <c r="X63" s="55">
        <f t="shared" si="62"/>
        <v>1292.1159727331139</v>
      </c>
      <c r="Y63" s="55">
        <f t="shared" si="63"/>
        <v>20.114952553267941</v>
      </c>
      <c r="Z63" s="55">
        <f t="shared" si="64"/>
        <v>-15.751896283184067</v>
      </c>
      <c r="AA63" s="55">
        <f t="shared" si="65"/>
        <v>-32.932047414176466</v>
      </c>
      <c r="AB63" s="55">
        <f t="shared" si="65"/>
        <v>-16.627126798465881</v>
      </c>
      <c r="AC63" s="55">
        <f t="shared" si="60"/>
        <v>-27.304924829720704</v>
      </c>
      <c r="AD63" s="55">
        <f t="shared" si="60"/>
        <v>10.690824139802359</v>
      </c>
      <c r="AE63" s="55">
        <f t="shared" si="66"/>
        <v>20.273299845333966</v>
      </c>
    </row>
    <row r="64" spans="1:33">
      <c r="A64" s="58">
        <v>870290</v>
      </c>
      <c r="B64" s="34" t="s">
        <v>97</v>
      </c>
      <c r="C64" s="55">
        <f t="shared" si="45"/>
        <v>287.6992886294509</v>
      </c>
      <c r="D64" s="55">
        <f t="shared" si="46"/>
        <v>-63.08116749765594</v>
      </c>
      <c r="E64" s="55">
        <f t="shared" si="47"/>
        <v>-61.343509826343642</v>
      </c>
      <c r="F64" s="55">
        <f t="shared" si="48"/>
        <v>29.015533273711242</v>
      </c>
      <c r="G64" s="55">
        <f t="shared" si="49"/>
        <v>359.16966376075823</v>
      </c>
      <c r="H64" s="55">
        <f t="shared" si="50"/>
        <v>-73.642514943113838</v>
      </c>
      <c r="I64" s="55">
        <f t="shared" si="51"/>
        <v>563.74351160453261</v>
      </c>
      <c r="J64" s="55">
        <f t="shared" si="52"/>
        <v>-9.5560086434737173</v>
      </c>
      <c r="K64" s="55">
        <f t="shared" si="53"/>
        <v>4.2751166111171983</v>
      </c>
      <c r="L64" s="55">
        <f t="shared" si="54"/>
        <v>79.734831891349046</v>
      </c>
      <c r="M64" s="55">
        <f t="shared" si="55"/>
        <v>-29.089406176531597</v>
      </c>
      <c r="N64" s="55">
        <f t="shared" si="56"/>
        <v>1264.2880818721751</v>
      </c>
      <c r="O64" s="55">
        <f t="shared" si="57"/>
        <v>-34.652488791299419</v>
      </c>
      <c r="P64" s="55">
        <f t="shared" si="58"/>
        <v>-45.154068351839108</v>
      </c>
      <c r="Q64" s="55">
        <f t="shared" si="61"/>
        <v>-13.993776470588244</v>
      </c>
      <c r="R64" s="55">
        <f t="shared" si="61"/>
        <v>236.26207077490562</v>
      </c>
      <c r="S64" s="55">
        <f t="shared" si="61"/>
        <v>87.777916909972845</v>
      </c>
      <c r="T64" s="55">
        <f t="shared" si="61"/>
        <v>-3.9549341049794293</v>
      </c>
      <c r="U64" s="55">
        <f t="shared" si="61"/>
        <v>61.791154983963338</v>
      </c>
      <c r="V64" s="55">
        <f t="shared" si="61"/>
        <v>-67.445784422272339</v>
      </c>
      <c r="W64" s="55">
        <f t="shared" si="61"/>
        <v>20.926792898850806</v>
      </c>
      <c r="X64" s="55">
        <f t="shared" si="62"/>
        <v>15.778097107066102</v>
      </c>
      <c r="Y64" s="55">
        <f t="shared" si="63"/>
        <v>-94.652146420808364</v>
      </c>
      <c r="Z64" s="55">
        <f t="shared" si="64"/>
        <v>1597.0028030461965</v>
      </c>
      <c r="AA64" s="55">
        <f t="shared" si="65"/>
        <v>-30.590583043403882</v>
      </c>
      <c r="AB64" s="55">
        <f t="shared" si="65"/>
        <v>9.94746322282829</v>
      </c>
      <c r="AC64" s="55">
        <f t="shared" si="60"/>
        <v>32.943499510019222</v>
      </c>
      <c r="AD64" s="55">
        <f t="shared" si="60"/>
        <v>140.50020103397003</v>
      </c>
      <c r="AE64" s="55">
        <f t="shared" si="66"/>
        <v>21.550586270208157</v>
      </c>
    </row>
    <row r="65" spans="1:31">
      <c r="A65" s="58">
        <v>870600</v>
      </c>
      <c r="B65" s="34" t="s">
        <v>97</v>
      </c>
      <c r="C65" s="55">
        <f t="shared" si="45"/>
        <v>-40.203629326322755</v>
      </c>
      <c r="D65" s="55">
        <f t="shared" si="46"/>
        <v>-32.459529886308871</v>
      </c>
      <c r="E65" s="55">
        <f t="shared" si="47"/>
        <v>194.33327387598075</v>
      </c>
      <c r="F65" s="55">
        <f t="shared" si="48"/>
        <v>-5.7268582390384921</v>
      </c>
      <c r="G65" s="55">
        <f t="shared" si="49"/>
        <v>152.55473322944803</v>
      </c>
      <c r="H65" s="55">
        <f t="shared" si="50"/>
        <v>39.93076390201486</v>
      </c>
      <c r="I65" s="55">
        <f t="shared" si="51"/>
        <v>95.812545923931111</v>
      </c>
      <c r="J65" s="55">
        <f t="shared" si="52"/>
        <v>18.936583297054781</v>
      </c>
      <c r="K65" s="55">
        <f t="shared" si="53"/>
        <v>0.53155742860097632</v>
      </c>
      <c r="L65" s="55">
        <f t="shared" si="54"/>
        <v>395.60721888362781</v>
      </c>
      <c r="M65" s="55">
        <f t="shared" si="55"/>
        <v>-46.699731634929066</v>
      </c>
      <c r="N65" s="55">
        <f t="shared" si="56"/>
        <v>91.235629559815862</v>
      </c>
      <c r="O65" s="55">
        <f t="shared" si="57"/>
        <v>62.203413296892847</v>
      </c>
      <c r="P65" s="55">
        <f t="shared" si="58"/>
        <v>-57.274770161235594</v>
      </c>
      <c r="Q65" s="55">
        <f t="shared" si="61"/>
        <v>434.92786986301371</v>
      </c>
      <c r="R65" s="55">
        <f t="shared" si="61"/>
        <v>-80.712091141106228</v>
      </c>
      <c r="S65" s="55">
        <f t="shared" si="61"/>
        <v>-44.538705437204939</v>
      </c>
      <c r="T65" s="55">
        <f t="shared" si="61"/>
        <v>99.799283102296812</v>
      </c>
      <c r="U65" s="55">
        <f t="shared" si="61"/>
        <v>8.2411298491965539</v>
      </c>
      <c r="V65" s="55">
        <f t="shared" si="61"/>
        <v>-23.604915849283955</v>
      </c>
      <c r="W65" s="55">
        <f t="shared" si="61"/>
        <v>-3.369223386689967</v>
      </c>
      <c r="X65" s="55">
        <f t="shared" si="62"/>
        <v>20.538015138563992</v>
      </c>
      <c r="Y65" s="55">
        <f t="shared" si="63"/>
        <v>9.2894703424704517</v>
      </c>
      <c r="Z65" s="55">
        <f t="shared" si="64"/>
        <v>40.374549717225932</v>
      </c>
      <c r="AA65" s="55">
        <f t="shared" si="65"/>
        <v>-14.120164014445407</v>
      </c>
      <c r="AB65" s="55">
        <f t="shared" si="65"/>
        <v>251.66649357511733</v>
      </c>
      <c r="AC65" s="55">
        <f t="shared" si="60"/>
        <v>3.4026293462413122</v>
      </c>
      <c r="AD65" s="55">
        <f t="shared" si="60"/>
        <v>-24.903970903393883</v>
      </c>
      <c r="AE65" s="55">
        <f t="shared" si="66"/>
        <v>18.231591735823741</v>
      </c>
    </row>
    <row r="66" spans="1:31">
      <c r="A66" s="58">
        <v>870490</v>
      </c>
      <c r="B66" s="34" t="s">
        <v>97</v>
      </c>
      <c r="C66" s="55">
        <f t="shared" si="45"/>
        <v>-68.090378143555824</v>
      </c>
      <c r="D66" s="55">
        <f t="shared" si="46"/>
        <v>79.77021992482247</v>
      </c>
      <c r="E66" s="55">
        <f t="shared" si="47"/>
        <v>19.206479733459943</v>
      </c>
      <c r="F66" s="55">
        <f t="shared" si="48"/>
        <v>-79.083803528944642</v>
      </c>
      <c r="G66" s="55">
        <f t="shared" si="49"/>
        <v>235.88940811415932</v>
      </c>
      <c r="H66" s="55">
        <f t="shared" si="50"/>
        <v>14.430725657450736</v>
      </c>
      <c r="I66" s="55">
        <f t="shared" si="51"/>
        <v>43.736776547214475</v>
      </c>
      <c r="J66" s="55">
        <f t="shared" si="52"/>
        <v>-65.318674986491118</v>
      </c>
      <c r="K66" s="55">
        <f t="shared" si="53"/>
        <v>170.5955369077077</v>
      </c>
      <c r="L66" s="55">
        <f t="shared" si="54"/>
        <v>481.96109724732503</v>
      </c>
      <c r="M66" s="55">
        <f t="shared" si="55"/>
        <v>-64.215006675326265</v>
      </c>
      <c r="N66" s="55">
        <f t="shared" si="56"/>
        <v>-82.581500033699925</v>
      </c>
      <c r="O66" s="55">
        <f t="shared" si="57"/>
        <v>367.79259142169821</v>
      </c>
      <c r="P66" s="55">
        <f t="shared" si="58"/>
        <v>-100</v>
      </c>
      <c r="Q66" s="55" t="str">
        <f t="shared" si="61"/>
        <v>--</v>
      </c>
      <c r="R66" s="55">
        <f t="shared" si="61"/>
        <v>-99.729911388686432</v>
      </c>
      <c r="S66" s="55">
        <f t="shared" si="61"/>
        <v>42.799273170971077</v>
      </c>
      <c r="T66" s="55">
        <f t="shared" si="61"/>
        <v>853.25186677108991</v>
      </c>
      <c r="U66" s="55">
        <f t="shared" si="61"/>
        <v>6.3184762587299588</v>
      </c>
      <c r="V66" s="55">
        <f t="shared" si="61"/>
        <v>-64.734447130336534</v>
      </c>
      <c r="W66" s="55">
        <f t="shared" si="61"/>
        <v>-75.362628509780905</v>
      </c>
      <c r="X66" s="55">
        <f t="shared" si="62"/>
        <v>784.59538420677416</v>
      </c>
      <c r="Y66" s="55">
        <f t="shared" si="63"/>
        <v>52.386197291564258</v>
      </c>
      <c r="Z66" s="55">
        <f t="shared" si="64"/>
        <v>178.46560390244036</v>
      </c>
      <c r="AA66" s="55">
        <f t="shared" si="65"/>
        <v>45.588363032130843</v>
      </c>
      <c r="AB66" s="55">
        <f t="shared" si="65"/>
        <v>145.49087543223735</v>
      </c>
      <c r="AC66" s="55">
        <f t="shared" si="60"/>
        <v>-64.250592815160331</v>
      </c>
      <c r="AD66" s="55">
        <f t="shared" si="60"/>
        <v>-77.176900557932726</v>
      </c>
      <c r="AE66" s="55">
        <f t="shared" si="66"/>
        <v>7.5810739188879097</v>
      </c>
    </row>
    <row r="67" spans="1:31">
      <c r="A67" s="58">
        <v>870324</v>
      </c>
      <c r="B67" s="34" t="s">
        <v>97</v>
      </c>
      <c r="C67" s="55">
        <f t="shared" si="45"/>
        <v>-32.529735420557245</v>
      </c>
      <c r="D67" s="55">
        <f t="shared" si="46"/>
        <v>204.46553492947402</v>
      </c>
      <c r="E67" s="55">
        <f t="shared" si="47"/>
        <v>-70.449502486389406</v>
      </c>
      <c r="F67" s="55">
        <f t="shared" si="48"/>
        <v>37.849458631812382</v>
      </c>
      <c r="G67" s="55">
        <f t="shared" si="49"/>
        <v>10.957097170050559</v>
      </c>
      <c r="H67" s="55">
        <f t="shared" si="50"/>
        <v>4.8315268578370762</v>
      </c>
      <c r="I67" s="55">
        <f t="shared" si="51"/>
        <v>65.59992999824118</v>
      </c>
      <c r="J67" s="55">
        <f t="shared" si="52"/>
        <v>88.876469344952625</v>
      </c>
      <c r="K67" s="55">
        <f t="shared" si="53"/>
        <v>204.95511397197214</v>
      </c>
      <c r="L67" s="55">
        <f t="shared" si="54"/>
        <v>39.956302455829984</v>
      </c>
      <c r="M67" s="55">
        <f t="shared" si="55"/>
        <v>-80.847593707386253</v>
      </c>
      <c r="N67" s="55">
        <f t="shared" si="56"/>
        <v>13.778281915484186</v>
      </c>
      <c r="O67" s="55">
        <f t="shared" si="57"/>
        <v>9.890434353264709</v>
      </c>
      <c r="P67" s="55">
        <f t="shared" si="58"/>
        <v>-81.690824860381099</v>
      </c>
      <c r="Q67" s="55">
        <f t="shared" si="61"/>
        <v>47978.4908</v>
      </c>
      <c r="R67" s="55">
        <f t="shared" si="61"/>
        <v>-99.752692112373879</v>
      </c>
      <c r="S67" s="55">
        <f t="shared" si="61"/>
        <v>467.18429226109924</v>
      </c>
      <c r="T67" s="55">
        <f t="shared" si="61"/>
        <v>16.134296490962456</v>
      </c>
      <c r="U67" s="55">
        <f t="shared" si="61"/>
        <v>151.59980232416578</v>
      </c>
      <c r="V67" s="55">
        <f t="shared" si="61"/>
        <v>243.8932470717445</v>
      </c>
      <c r="W67" s="55">
        <f t="shared" si="61"/>
        <v>-63.25678184942106</v>
      </c>
      <c r="X67" s="55">
        <f t="shared" si="62"/>
        <v>-79.499654114775097</v>
      </c>
      <c r="Y67" s="55">
        <f t="shared" si="63"/>
        <v>30.03789074277492</v>
      </c>
      <c r="Z67" s="55">
        <f t="shared" si="64"/>
        <v>305.94254370245221</v>
      </c>
      <c r="AA67" s="55">
        <f t="shared" si="65"/>
        <v>-55.497528579421804</v>
      </c>
      <c r="AB67" s="55">
        <f t="shared" si="65"/>
        <v>-26.860947973028402</v>
      </c>
      <c r="AC67" s="55">
        <f t="shared" si="60"/>
        <v>63.760072980127831</v>
      </c>
      <c r="AD67" s="55">
        <f t="shared" si="60"/>
        <v>158.41060228370583</v>
      </c>
      <c r="AE67" s="55">
        <f t="shared" si="66"/>
        <v>11.095321059107405</v>
      </c>
    </row>
    <row r="68" spans="1:31">
      <c r="A68" s="58">
        <v>870333</v>
      </c>
      <c r="B68" s="34" t="s">
        <v>97</v>
      </c>
      <c r="C68" s="55">
        <f t="shared" si="45"/>
        <v>-5.0181925641357168</v>
      </c>
      <c r="D68" s="55">
        <f t="shared" si="46"/>
        <v>6874.6441488741111</v>
      </c>
      <c r="E68" s="55">
        <f t="shared" si="47"/>
        <v>-93.472851210159078</v>
      </c>
      <c r="F68" s="55">
        <f t="shared" si="48"/>
        <v>182.55960224590962</v>
      </c>
      <c r="G68" s="55">
        <f t="shared" si="49"/>
        <v>31.287064653302338</v>
      </c>
      <c r="H68" s="55">
        <f t="shared" si="50"/>
        <v>-43.654092605364994</v>
      </c>
      <c r="I68" s="55">
        <f t="shared" si="51"/>
        <v>576.04165495904294</v>
      </c>
      <c r="J68" s="55">
        <f t="shared" si="52"/>
        <v>-62.213036050810807</v>
      </c>
      <c r="K68" s="55">
        <f t="shared" si="53"/>
        <v>29.33705895857949</v>
      </c>
      <c r="L68" s="55">
        <f t="shared" si="54"/>
        <v>468.15634165379163</v>
      </c>
      <c r="M68" s="55">
        <f t="shared" si="55"/>
        <v>-34.196636553627926</v>
      </c>
      <c r="N68" s="55">
        <f t="shared" si="56"/>
        <v>493.55961574809135</v>
      </c>
      <c r="O68" s="55">
        <f t="shared" si="57"/>
        <v>-9.0008370055974893</v>
      </c>
      <c r="P68" s="55">
        <f t="shared" si="58"/>
        <v>-75.497457133758388</v>
      </c>
      <c r="Q68" s="55">
        <f t="shared" si="61"/>
        <v>2577.6545124999998</v>
      </c>
      <c r="R68" s="55">
        <f t="shared" si="61"/>
        <v>-94.23274738099731</v>
      </c>
      <c r="S68" s="55">
        <f t="shared" si="61"/>
        <v>-3.5988056824223094</v>
      </c>
      <c r="T68" s="55">
        <f t="shared" si="61"/>
        <v>-2.6818190806373394</v>
      </c>
      <c r="U68" s="55">
        <f t="shared" si="61"/>
        <v>34.409354131700809</v>
      </c>
      <c r="V68" s="55">
        <f t="shared" si="61"/>
        <v>21.713837269284483</v>
      </c>
      <c r="W68" s="55">
        <f t="shared" si="61"/>
        <v>-17.246151194951409</v>
      </c>
      <c r="X68" s="55">
        <f t="shared" si="62"/>
        <v>4.4984704180876633E-2</v>
      </c>
      <c r="Y68" s="55">
        <f t="shared" si="63"/>
        <v>-25.32520573151362</v>
      </c>
      <c r="Z68" s="55">
        <f t="shared" si="64"/>
        <v>59.563895137603993</v>
      </c>
      <c r="AA68" s="55">
        <f t="shared" si="65"/>
        <v>-27.191677785955164</v>
      </c>
      <c r="AB68" s="55">
        <f t="shared" si="65"/>
        <v>146.19095309244011</v>
      </c>
      <c r="AC68" s="55">
        <f t="shared" si="60"/>
        <v>-5.7909178244606352</v>
      </c>
      <c r="AD68" s="55">
        <f t="shared" si="60"/>
        <v>-46.923800875971075</v>
      </c>
      <c r="AE68" s="55">
        <f t="shared" si="66"/>
        <v>21.868523371281839</v>
      </c>
    </row>
    <row r="69" spans="1:31">
      <c r="A69" s="58">
        <v>870432</v>
      </c>
      <c r="B69" s="34" t="s">
        <v>97</v>
      </c>
      <c r="C69" s="55">
        <f t="shared" si="45"/>
        <v>469.49641012842903</v>
      </c>
      <c r="D69" s="55">
        <f t="shared" si="46"/>
        <v>102.80610858269944</v>
      </c>
      <c r="E69" s="55">
        <f t="shared" si="47"/>
        <v>-61.978802426212809</v>
      </c>
      <c r="F69" s="55">
        <f t="shared" si="48"/>
        <v>-50.426107139490625</v>
      </c>
      <c r="G69" s="55">
        <f t="shared" si="49"/>
        <v>69.941942303855484</v>
      </c>
      <c r="H69" s="55">
        <f t="shared" si="50"/>
        <v>-10.562587767518636</v>
      </c>
      <c r="I69" s="55">
        <f t="shared" si="51"/>
        <v>-2.6162727450738714</v>
      </c>
      <c r="J69" s="55">
        <f t="shared" si="52"/>
        <v>-19.552500567845428</v>
      </c>
      <c r="K69" s="55">
        <f t="shared" si="53"/>
        <v>85.360172923734893</v>
      </c>
      <c r="L69" s="55">
        <f t="shared" si="54"/>
        <v>44.588891818788369</v>
      </c>
      <c r="M69" s="55">
        <f t="shared" si="55"/>
        <v>-55.535621952032471</v>
      </c>
      <c r="N69" s="55">
        <f t="shared" si="56"/>
        <v>161.94359124940377</v>
      </c>
      <c r="O69" s="55">
        <f t="shared" si="57"/>
        <v>-76.10398075708909</v>
      </c>
      <c r="P69" s="55">
        <f t="shared" si="58"/>
        <v>-100</v>
      </c>
      <c r="Q69" s="55" t="str">
        <f t="shared" si="61"/>
        <v>--</v>
      </c>
      <c r="R69" s="55">
        <f t="shared" si="61"/>
        <v>-40.832353953454529</v>
      </c>
      <c r="S69" s="55">
        <f t="shared" si="61"/>
        <v>174.84153448333234</v>
      </c>
      <c r="T69" s="55">
        <f t="shared" si="61"/>
        <v>11.903467356965876</v>
      </c>
      <c r="U69" s="55">
        <f t="shared" si="61"/>
        <v>-66.793328821690352</v>
      </c>
      <c r="V69" s="55">
        <f t="shared" si="61"/>
        <v>9.8924517237046103</v>
      </c>
      <c r="W69" s="55">
        <f t="shared" si="61"/>
        <v>-22.774609255262206</v>
      </c>
      <c r="X69" s="55">
        <f t="shared" si="62"/>
        <v>448.42247061606008</v>
      </c>
      <c r="Y69" s="55">
        <f t="shared" si="63"/>
        <v>13.443612680512416</v>
      </c>
      <c r="Z69" s="55">
        <f t="shared" si="64"/>
        <v>253.40741616537207</v>
      </c>
      <c r="AA69" s="55">
        <f t="shared" si="65"/>
        <v>-61.004550444028879</v>
      </c>
      <c r="AB69" s="55">
        <f t="shared" si="65"/>
        <v>7.3367333297105404</v>
      </c>
      <c r="AC69" s="55">
        <f t="shared" si="60"/>
        <v>58.569423607385943</v>
      </c>
      <c r="AD69" s="55">
        <f t="shared" si="60"/>
        <v>56.381815807374124</v>
      </c>
      <c r="AE69" s="55">
        <f t="shared" si="66"/>
        <v>13.558986673877428</v>
      </c>
    </row>
    <row r="70" spans="1:31">
      <c r="A70" s="58">
        <v>870390</v>
      </c>
      <c r="B70" s="34" t="s">
        <v>97</v>
      </c>
      <c r="C70" s="55">
        <f t="shared" si="45"/>
        <v>-87.124372809854123</v>
      </c>
      <c r="D70" s="55">
        <f t="shared" si="46"/>
        <v>-30.965200262639527</v>
      </c>
      <c r="E70" s="55">
        <f t="shared" si="47"/>
        <v>431.55554498763547</v>
      </c>
      <c r="F70" s="55">
        <f t="shared" si="48"/>
        <v>-81.016859687498595</v>
      </c>
      <c r="G70" s="55">
        <f t="shared" si="49"/>
        <v>1690.3221245611139</v>
      </c>
      <c r="H70" s="55">
        <f t="shared" si="50"/>
        <v>189.7913680522376</v>
      </c>
      <c r="I70" s="55">
        <f t="shared" si="51"/>
        <v>-62.457010804299912</v>
      </c>
      <c r="J70" s="55">
        <f t="shared" si="52"/>
        <v>-65.713231469047543</v>
      </c>
      <c r="K70" s="55">
        <f t="shared" si="53"/>
        <v>1688.5720737727183</v>
      </c>
      <c r="L70" s="55">
        <f t="shared" si="54"/>
        <v>1212.0164686990163</v>
      </c>
      <c r="M70" s="55">
        <f t="shared" si="55"/>
        <v>-53.236004329578307</v>
      </c>
      <c r="N70" s="55">
        <f t="shared" si="56"/>
        <v>-86.332818858622389</v>
      </c>
      <c r="O70" s="55">
        <f t="shared" si="57"/>
        <v>290.60061021585761</v>
      </c>
      <c r="P70" s="55">
        <f t="shared" si="58"/>
        <v>-45.792847366209976</v>
      </c>
      <c r="Q70" s="55">
        <f t="shared" si="61"/>
        <v>-90.334355555555561</v>
      </c>
      <c r="R70" s="55">
        <f t="shared" si="61"/>
        <v>4065.2417267113296</v>
      </c>
      <c r="S70" s="55">
        <f t="shared" si="61"/>
        <v>5.7761970179698068</v>
      </c>
      <c r="T70" s="55">
        <f t="shared" si="61"/>
        <v>19.726999751217832</v>
      </c>
      <c r="U70" s="55">
        <f t="shared" si="61"/>
        <v>-1.5933323241967798</v>
      </c>
      <c r="V70" s="55">
        <f t="shared" si="61"/>
        <v>124.66705014973002</v>
      </c>
      <c r="W70" s="55">
        <f t="shared" si="61"/>
        <v>10.069970439305777</v>
      </c>
      <c r="X70" s="55">
        <f t="shared" si="62"/>
        <v>-69.669704987447361</v>
      </c>
      <c r="Y70" s="55">
        <f t="shared" si="63"/>
        <v>-48.378128265610783</v>
      </c>
      <c r="Z70" s="55">
        <f t="shared" si="64"/>
        <v>-15.894721272837387</v>
      </c>
      <c r="AA70" s="55">
        <f t="shared" si="65"/>
        <v>-67.064601703290805</v>
      </c>
      <c r="AB70" s="55">
        <f t="shared" si="65"/>
        <v>32.968171875819564</v>
      </c>
      <c r="AC70" s="55">
        <f t="shared" si="60"/>
        <v>65.95859948081565</v>
      </c>
      <c r="AD70" s="55">
        <f t="shared" si="60"/>
        <v>-57.78953975341706</v>
      </c>
      <c r="AE70" s="55">
        <f t="shared" si="66"/>
        <v>8.0858716128713581</v>
      </c>
    </row>
    <row r="71" spans="1:31">
      <c r="A71" s="58">
        <v>870331</v>
      </c>
      <c r="B71" s="34" t="s">
        <v>97</v>
      </c>
      <c r="C71" s="55">
        <f t="shared" si="45"/>
        <v>31.137254901960773</v>
      </c>
      <c r="D71" s="55">
        <f t="shared" si="46"/>
        <v>2366.5837320574169</v>
      </c>
      <c r="E71" s="55">
        <f t="shared" si="47"/>
        <v>-99.317576952024766</v>
      </c>
      <c r="F71" s="55">
        <f t="shared" si="48"/>
        <v>520.12507106310409</v>
      </c>
      <c r="G71" s="55">
        <f t="shared" si="49"/>
        <v>-100</v>
      </c>
      <c r="H71" s="55" t="str">
        <f t="shared" si="50"/>
        <v>--</v>
      </c>
      <c r="I71" s="55">
        <f t="shared" si="51"/>
        <v>1292.8833255342379</v>
      </c>
      <c r="J71" s="55">
        <f t="shared" si="52"/>
        <v>-93.398209921302609</v>
      </c>
      <c r="K71" s="55">
        <f t="shared" si="53"/>
        <v>2968.8902082184809</v>
      </c>
      <c r="L71" s="55">
        <f t="shared" si="54"/>
        <v>71.905344249835906</v>
      </c>
      <c r="M71" s="55">
        <f t="shared" si="55"/>
        <v>-34.278107707493987</v>
      </c>
      <c r="N71" s="55">
        <f t="shared" si="56"/>
        <v>-41.522301749991442</v>
      </c>
      <c r="O71" s="55">
        <f t="shared" si="57"/>
        <v>-91.807636640480553</v>
      </c>
      <c r="P71" s="55">
        <f t="shared" si="58"/>
        <v>2453.0393933978398</v>
      </c>
      <c r="Q71" s="55">
        <f t="shared" si="61"/>
        <v>8599.8217000000004</v>
      </c>
      <c r="R71" s="55">
        <f t="shared" si="61"/>
        <v>-97.165689039351236</v>
      </c>
      <c r="S71" s="55">
        <f t="shared" si="61"/>
        <v>-98.832022061805503</v>
      </c>
      <c r="T71" s="55">
        <f t="shared" si="61"/>
        <v>-69.618055555555557</v>
      </c>
      <c r="U71" s="55">
        <f t="shared" si="61"/>
        <v>356.92571428571426</v>
      </c>
      <c r="V71" s="55">
        <f t="shared" si="61"/>
        <v>150.27638128110848</v>
      </c>
      <c r="W71" s="55">
        <f t="shared" si="61"/>
        <v>39.496117446009038</v>
      </c>
      <c r="X71" s="55">
        <f t="shared" si="62"/>
        <v>933.28533356258595</v>
      </c>
      <c r="Y71" s="55">
        <f t="shared" si="63"/>
        <v>-39.445511027171165</v>
      </c>
      <c r="Z71" s="55">
        <f t="shared" si="64"/>
        <v>-44.530088919116352</v>
      </c>
      <c r="AA71" s="55">
        <f t="shared" si="65"/>
        <v>-100</v>
      </c>
      <c r="AB71" s="55" t="str">
        <f t="shared" si="65"/>
        <v>--</v>
      </c>
      <c r="AC71" s="55" t="str">
        <f t="shared" si="65"/>
        <v>--</v>
      </c>
      <c r="AD71" s="55">
        <f t="shared" si="65"/>
        <v>290.66795055388212</v>
      </c>
      <c r="AE71" s="55">
        <f t="shared" si="66"/>
        <v>9.7606663624760728</v>
      </c>
    </row>
    <row r="72" spans="1:31">
      <c r="A72" s="58" t="s">
        <v>105</v>
      </c>
      <c r="B72" s="34" t="s">
        <v>97</v>
      </c>
      <c r="C72" s="55">
        <f t="shared" si="45"/>
        <v>6.3476997947532254</v>
      </c>
      <c r="D72" s="55">
        <f t="shared" si="46"/>
        <v>26.036437569938968</v>
      </c>
      <c r="E72" s="55">
        <f t="shared" si="47"/>
        <v>-35.431440200200683</v>
      </c>
      <c r="F72" s="55">
        <f t="shared" si="48"/>
        <v>-29.506493648295688</v>
      </c>
      <c r="G72" s="55">
        <f t="shared" si="49"/>
        <v>77.778763858707237</v>
      </c>
      <c r="H72" s="55">
        <f t="shared" si="50"/>
        <v>15.774773727622772</v>
      </c>
      <c r="I72" s="55">
        <f t="shared" si="51"/>
        <v>13.554276155900965</v>
      </c>
      <c r="J72" s="55">
        <f t="shared" si="52"/>
        <v>50.179679662450525</v>
      </c>
      <c r="K72" s="55">
        <f t="shared" si="53"/>
        <v>90.916877449891501</v>
      </c>
      <c r="L72" s="55">
        <f t="shared" si="54"/>
        <v>461.29440572809153</v>
      </c>
      <c r="M72" s="55">
        <f t="shared" si="55"/>
        <v>-6.6124832898826043</v>
      </c>
      <c r="N72" s="55">
        <f t="shared" si="56"/>
        <v>129.27185857831361</v>
      </c>
      <c r="O72" s="55">
        <f t="shared" si="57"/>
        <v>26.710623406070198</v>
      </c>
      <c r="P72" s="55">
        <f t="shared" si="58"/>
        <v>-43.322036116289233</v>
      </c>
      <c r="Q72" s="55">
        <f t="shared" si="61"/>
        <v>39.772654388455152</v>
      </c>
      <c r="R72" s="55">
        <f t="shared" si="61"/>
        <v>56.691444905151002</v>
      </c>
      <c r="S72" s="55">
        <f t="shared" si="61"/>
        <v>21.644821896193349</v>
      </c>
      <c r="T72" s="55">
        <f t="shared" si="61"/>
        <v>-4.55102524415517</v>
      </c>
      <c r="U72" s="55">
        <f t="shared" si="61"/>
        <v>9.9856235158922999</v>
      </c>
      <c r="V72" s="55">
        <f t="shared" si="61"/>
        <v>-12.927283515602412</v>
      </c>
      <c r="W72" s="55">
        <f t="shared" si="61"/>
        <v>-3.8853370504093476</v>
      </c>
      <c r="X72" s="55">
        <f t="shared" si="62"/>
        <v>23.171455886128228</v>
      </c>
      <c r="Y72" s="55">
        <f t="shared" si="63"/>
        <v>30.92700374172648</v>
      </c>
      <c r="Z72" s="55">
        <f t="shared" si="64"/>
        <v>-18.401839018199766</v>
      </c>
      <c r="AA72" s="55">
        <f t="shared" si="65"/>
        <v>-13.81337814984046</v>
      </c>
      <c r="AB72" s="55">
        <f t="shared" si="65"/>
        <v>88.456495002036547</v>
      </c>
      <c r="AC72" s="55">
        <f t="shared" si="65"/>
        <v>37.438541777087096</v>
      </c>
      <c r="AD72" s="55">
        <f t="shared" si="65"/>
        <v>62.534852117185096</v>
      </c>
      <c r="AE72" s="55">
        <f t="shared" si="66"/>
        <v>22.88893410955346</v>
      </c>
    </row>
    <row r="73" spans="1:31">
      <c r="A73" s="58" t="s">
        <v>106</v>
      </c>
      <c r="B73" s="34" t="s">
        <v>97</v>
      </c>
      <c r="C73" s="55" t="str">
        <f t="shared" si="45"/>
        <v>--</v>
      </c>
      <c r="D73" s="55" t="str">
        <f t="shared" si="46"/>
        <v>--</v>
      </c>
      <c r="E73" s="55" t="str">
        <f t="shared" si="47"/>
        <v>--</v>
      </c>
      <c r="F73" s="55" t="str">
        <f t="shared" si="48"/>
        <v>--</v>
      </c>
      <c r="G73" s="55" t="str">
        <f t="shared" si="49"/>
        <v>--</v>
      </c>
      <c r="H73" s="55" t="str">
        <f t="shared" si="50"/>
        <v>--</v>
      </c>
      <c r="I73" s="55" t="str">
        <f t="shared" si="51"/>
        <v>--</v>
      </c>
      <c r="J73" s="55" t="str">
        <f t="shared" si="52"/>
        <v>--</v>
      </c>
      <c r="K73" s="55" t="str">
        <f t="shared" si="53"/>
        <v>--</v>
      </c>
      <c r="L73" s="55" t="str">
        <f t="shared" si="54"/>
        <v>--</v>
      </c>
      <c r="M73" s="55" t="str">
        <f t="shared" si="55"/>
        <v>--</v>
      </c>
      <c r="N73" s="55" t="str">
        <f t="shared" si="56"/>
        <v>--</v>
      </c>
      <c r="O73" s="55" t="str">
        <f t="shared" si="57"/>
        <v>--</v>
      </c>
      <c r="P73" s="55" t="str">
        <f t="shared" si="58"/>
        <v>--</v>
      </c>
      <c r="Q73" s="55">
        <f t="shared" ref="Q73:W74" si="67">IF(P27=0,"--",(Q27/P27)*100-100)</f>
        <v>-100</v>
      </c>
      <c r="R73" s="55" t="str">
        <f t="shared" si="67"/>
        <v>--</v>
      </c>
      <c r="S73" s="55" t="str">
        <f t="shared" si="67"/>
        <v>--</v>
      </c>
      <c r="T73" s="55">
        <f t="shared" si="67"/>
        <v>-100</v>
      </c>
      <c r="U73" s="55" t="str">
        <f t="shared" si="67"/>
        <v>--</v>
      </c>
      <c r="V73" s="55" t="str">
        <f t="shared" si="67"/>
        <v>--</v>
      </c>
      <c r="W73" s="55" t="str">
        <f t="shared" si="67"/>
        <v>--</v>
      </c>
      <c r="X73" s="55" t="str">
        <f t="shared" si="62"/>
        <v>--</v>
      </c>
      <c r="Y73" s="55" t="str">
        <f t="shared" si="63"/>
        <v>--</v>
      </c>
      <c r="Z73" s="55" t="str">
        <f t="shared" si="64"/>
        <v>--</v>
      </c>
      <c r="AA73" s="55" t="str">
        <f t="shared" si="65"/>
        <v>--</v>
      </c>
      <c r="AB73" s="55" t="str">
        <f t="shared" si="65"/>
        <v>--</v>
      </c>
      <c r="AC73" s="55" t="str">
        <f t="shared" si="65"/>
        <v>--</v>
      </c>
      <c r="AD73" s="55" t="str">
        <f t="shared" si="65"/>
        <v>--</v>
      </c>
      <c r="AE73" s="55" t="str">
        <f t="shared" si="66"/>
        <v>-</v>
      </c>
    </row>
    <row r="74" spans="1:31">
      <c r="A74" s="58" t="s">
        <v>94</v>
      </c>
      <c r="B74" s="34" t="s">
        <v>97</v>
      </c>
      <c r="C74" s="55">
        <f t="shared" si="45"/>
        <v>6.3476997947532254</v>
      </c>
      <c r="D74" s="55">
        <f t="shared" si="46"/>
        <v>26.03643756993894</v>
      </c>
      <c r="E74" s="55">
        <f t="shared" si="47"/>
        <v>-35.431440200200669</v>
      </c>
      <c r="F74" s="55">
        <f t="shared" si="48"/>
        <v>-29.506493648295688</v>
      </c>
      <c r="G74" s="55">
        <f t="shared" si="49"/>
        <v>77.778763858707237</v>
      </c>
      <c r="H74" s="55">
        <f t="shared" si="50"/>
        <v>15.774773727622772</v>
      </c>
      <c r="I74" s="55">
        <f t="shared" si="51"/>
        <v>13.554276155900965</v>
      </c>
      <c r="J74" s="55">
        <f t="shared" si="52"/>
        <v>50.179679662450582</v>
      </c>
      <c r="K74" s="55">
        <f t="shared" si="53"/>
        <v>90.916877449891444</v>
      </c>
      <c r="L74" s="55">
        <f t="shared" si="54"/>
        <v>461.29440572809153</v>
      </c>
      <c r="M74" s="55">
        <f t="shared" si="55"/>
        <v>-6.6124832898826043</v>
      </c>
      <c r="N74" s="55">
        <f t="shared" si="56"/>
        <v>129.27185857831356</v>
      </c>
      <c r="O74" s="55">
        <f t="shared" si="57"/>
        <v>26.710623406070226</v>
      </c>
      <c r="P74" s="55">
        <f t="shared" si="58"/>
        <v>-43.32151142610595</v>
      </c>
      <c r="Q74" s="55">
        <f t="shared" si="67"/>
        <v>39.771360470048137</v>
      </c>
      <c r="R74" s="55">
        <f t="shared" si="67"/>
        <v>56.691444905151002</v>
      </c>
      <c r="S74" s="55">
        <f t="shared" si="67"/>
        <v>21.644761146293561</v>
      </c>
      <c r="T74" s="55">
        <f t="shared" si="67"/>
        <v>-4.5509775765401059</v>
      </c>
      <c r="U74" s="55">
        <f t="shared" si="67"/>
        <v>9.9856235158922715</v>
      </c>
      <c r="V74" s="55">
        <f t="shared" si="67"/>
        <v>-12.927283515602355</v>
      </c>
      <c r="W74" s="55">
        <f t="shared" si="67"/>
        <v>-3.885337050409376</v>
      </c>
      <c r="X74" s="55">
        <f t="shared" si="62"/>
        <v>23.171455886128257</v>
      </c>
      <c r="Y74" s="55">
        <f t="shared" si="63"/>
        <v>30.92700374172648</v>
      </c>
      <c r="Z74" s="55">
        <f t="shared" si="64"/>
        <v>-18.401839018199766</v>
      </c>
      <c r="AA74" s="55">
        <f t="shared" si="65"/>
        <v>-13.81337814984046</v>
      </c>
      <c r="AB74" s="55">
        <f t="shared" si="65"/>
        <v>88.456495002036547</v>
      </c>
      <c r="AC74" s="55">
        <f t="shared" si="65"/>
        <v>37.438541777087124</v>
      </c>
      <c r="AD74" s="55">
        <f t="shared" si="65"/>
        <v>62.534852117185068</v>
      </c>
      <c r="AE74" s="55">
        <f t="shared" si="66"/>
        <v>22.88893410955346</v>
      </c>
    </row>
    <row r="75" spans="1:31" ht="13.8" thickBot="1">
      <c r="A75" s="73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</row>
    <row r="76" spans="1:31" ht="13.8" thickTop="1">
      <c r="A76" s="42" t="s">
        <v>288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3"/>
    </row>
    <row r="77" spans="1:31">
      <c r="AE77" s="3"/>
    </row>
    <row r="78" spans="1:31">
      <c r="AE78" s="3"/>
    </row>
    <row r="79" spans="1:31">
      <c r="AE79" s="3"/>
    </row>
    <row r="80" spans="1:31">
      <c r="AE80" s="3"/>
    </row>
    <row r="81" spans="31:31">
      <c r="AE81" s="3"/>
    </row>
    <row r="82" spans="31:31">
      <c r="AE82" s="3"/>
    </row>
  </sheetData>
  <sortState xmlns:xlrd2="http://schemas.microsoft.com/office/spreadsheetml/2017/richdata2" ref="A9:Z25">
    <sortCondition descending="1" ref="Z9:Z25"/>
  </sortState>
  <mergeCells count="5">
    <mergeCell ref="B2:AE2"/>
    <mergeCell ref="B4:AE4"/>
    <mergeCell ref="B7:AE7"/>
    <mergeCell ref="B30:AE30"/>
    <mergeCell ref="B53:AE53"/>
  </mergeCells>
  <hyperlinks>
    <hyperlink ref="A1" location="ÍNDICE!A1" display="ÍNDICE!A1" xr:uid="{00000000-0004-0000-1000-000000000000}"/>
  </hyperlinks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N82"/>
  <sheetViews>
    <sheetView showGridLines="0" zoomScaleNormal="100" workbookViewId="0"/>
  </sheetViews>
  <sheetFormatPr baseColWidth="10" defaultColWidth="11.44140625" defaultRowHeight="13.2"/>
  <cols>
    <col min="1" max="16384" width="11.44140625" style="8"/>
  </cols>
  <sheetData>
    <row r="1" spans="1:118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118">
      <c r="A2" s="27"/>
      <c r="B2" s="108" t="s">
        <v>120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118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18">
      <c r="A4" s="27"/>
      <c r="B4" s="108" t="s">
        <v>300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118" ht="13.8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118" ht="13.8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118" ht="13.8" thickBot="1">
      <c r="A7" s="57"/>
      <c r="B7" s="115" t="s">
        <v>154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118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118">
      <c r="A9" s="58">
        <v>870323</v>
      </c>
      <c r="B9" s="34">
        <v>647.809259</v>
      </c>
      <c r="C9" s="34">
        <v>282.17363899999998</v>
      </c>
      <c r="D9" s="34">
        <v>205.86154999999999</v>
      </c>
      <c r="E9" s="34">
        <v>364.23000500000001</v>
      </c>
      <c r="F9" s="34">
        <v>392.88830999999999</v>
      </c>
      <c r="G9" s="34">
        <v>604.30675299999996</v>
      </c>
      <c r="H9" s="34">
        <v>890.89642700000002</v>
      </c>
      <c r="I9" s="34">
        <v>1779.049616</v>
      </c>
      <c r="J9" s="34">
        <v>2587.8755809999993</v>
      </c>
      <c r="K9" s="34">
        <v>2771.592247</v>
      </c>
      <c r="L9" s="34">
        <v>2549.4565830000001</v>
      </c>
      <c r="M9" s="34">
        <v>3226.5298979999998</v>
      </c>
      <c r="N9" s="34">
        <v>4295.8515280000001</v>
      </c>
      <c r="O9" s="34">
        <v>5670.4838129999998</v>
      </c>
      <c r="P9" s="34">
        <v>8446.9801669999997</v>
      </c>
      <c r="Q9" s="34">
        <v>18013.041205000001</v>
      </c>
      <c r="R9" s="34">
        <v>26275.523082</v>
      </c>
      <c r="S9" s="34">
        <v>30878.295608</v>
      </c>
      <c r="T9" s="34">
        <v>36282.752365</v>
      </c>
      <c r="U9" s="34">
        <v>48719.695182000003</v>
      </c>
      <c r="V9" s="34">
        <v>36112.790109000001</v>
      </c>
      <c r="W9" s="34">
        <v>35424.260334999999</v>
      </c>
      <c r="X9" s="34">
        <v>37908.81813</v>
      </c>
      <c r="Y9" s="34">
        <v>36853.618560000003</v>
      </c>
      <c r="Z9" s="34">
        <v>31982.694267999996</v>
      </c>
      <c r="AA9" s="34">
        <v>33023.499706999995</v>
      </c>
      <c r="AB9" s="34">
        <v>39871.454728000004</v>
      </c>
      <c r="AC9" s="34">
        <v>37626.346205000002</v>
      </c>
      <c r="AD9" s="34">
        <v>33212.847986999994</v>
      </c>
      <c r="AE9" s="34">
        <f>SUM(B9:AD9)</f>
        <v>516901.62284700002</v>
      </c>
      <c r="DN9" s="9"/>
    </row>
    <row r="10" spans="1:118">
      <c r="A10" s="58">
        <v>870324</v>
      </c>
      <c r="B10" s="34">
        <v>53.486466</v>
      </c>
      <c r="C10" s="34">
        <v>12.034589</v>
      </c>
      <c r="D10" s="34">
        <v>19.846614000000002</v>
      </c>
      <c r="E10" s="34">
        <v>47.012112000000002</v>
      </c>
      <c r="F10" s="34">
        <v>59.116698</v>
      </c>
      <c r="G10" s="34">
        <v>143.28844599999999</v>
      </c>
      <c r="H10" s="34">
        <v>338.80896999999999</v>
      </c>
      <c r="I10" s="34">
        <v>1013.307397</v>
      </c>
      <c r="J10" s="34">
        <v>1465.138258</v>
      </c>
      <c r="K10" s="34">
        <v>1750.9628029999999</v>
      </c>
      <c r="L10" s="34">
        <v>2118.641924</v>
      </c>
      <c r="M10" s="34">
        <v>3643.760417</v>
      </c>
      <c r="N10" s="34">
        <v>5386.0995160000002</v>
      </c>
      <c r="O10" s="34">
        <v>8241.3710370000008</v>
      </c>
      <c r="P10" s="34">
        <v>5508.0187409999999</v>
      </c>
      <c r="Q10" s="34">
        <v>9777.7249019999999</v>
      </c>
      <c r="R10" s="34">
        <v>12413.205164999999</v>
      </c>
      <c r="S10" s="34">
        <v>11306.296318000001</v>
      </c>
      <c r="T10" s="34">
        <v>7669.4247169999999</v>
      </c>
      <c r="U10" s="34">
        <v>7194.1728800000001</v>
      </c>
      <c r="V10" s="34">
        <v>4514.8711389999999</v>
      </c>
      <c r="W10" s="34">
        <v>4932.2416510000003</v>
      </c>
      <c r="X10" s="34">
        <v>6319.1061220000001</v>
      </c>
      <c r="Y10" s="34">
        <v>7392.4021849999999</v>
      </c>
      <c r="Z10" s="34">
        <v>6563.035519</v>
      </c>
      <c r="AA10" s="34">
        <v>4039.2594859999995</v>
      </c>
      <c r="AB10" s="34">
        <v>4036.4713109999998</v>
      </c>
      <c r="AC10" s="34">
        <v>5914.5937769999991</v>
      </c>
      <c r="AD10" s="34">
        <v>3947.3721869999995</v>
      </c>
      <c r="AE10" s="34">
        <f>SUM(B10:AD10)</f>
        <v>125821.07134699999</v>
      </c>
      <c r="DN10" s="9"/>
    </row>
    <row r="11" spans="1:118">
      <c r="A11" s="58">
        <v>870322</v>
      </c>
      <c r="B11" s="34">
        <v>126.573806</v>
      </c>
      <c r="C11" s="34">
        <v>99.231983999999997</v>
      </c>
      <c r="D11" s="34">
        <v>92.767505</v>
      </c>
      <c r="E11" s="34">
        <v>10.441281999999999</v>
      </c>
      <c r="F11" s="34">
        <v>2.425036</v>
      </c>
      <c r="G11" s="34">
        <v>4.856916</v>
      </c>
      <c r="H11" s="34">
        <v>20.849561999999999</v>
      </c>
      <c r="I11" s="34">
        <v>20.194738000000001</v>
      </c>
      <c r="J11" s="34">
        <v>12.054379000000001</v>
      </c>
      <c r="K11" s="34">
        <v>1.303599</v>
      </c>
      <c r="L11" s="34">
        <v>7.6197520000000001</v>
      </c>
      <c r="M11" s="34">
        <v>32.292675000000003</v>
      </c>
      <c r="N11" s="34">
        <v>20.038045</v>
      </c>
      <c r="O11" s="34">
        <v>33.192638000000002</v>
      </c>
      <c r="P11" s="34">
        <v>75.169219999999996</v>
      </c>
      <c r="Q11" s="34">
        <v>188.78344999999999</v>
      </c>
      <c r="R11" s="34">
        <v>590.43148699999995</v>
      </c>
      <c r="S11" s="34">
        <v>1009.39099</v>
      </c>
      <c r="T11" s="34">
        <v>854.51198999999997</v>
      </c>
      <c r="U11" s="34">
        <v>924.47716400000002</v>
      </c>
      <c r="V11" s="34">
        <v>1277.6938640000001</v>
      </c>
      <c r="W11" s="34">
        <v>1090.266717</v>
      </c>
      <c r="X11" s="34">
        <v>1242.6454120000001</v>
      </c>
      <c r="Y11" s="34">
        <v>1138.33331</v>
      </c>
      <c r="Z11" s="34">
        <v>1354.2076790000001</v>
      </c>
      <c r="AA11" s="34">
        <v>1567.0900879999999</v>
      </c>
      <c r="AB11" s="34">
        <v>1256.227367</v>
      </c>
      <c r="AC11" s="34">
        <v>898.28747199999998</v>
      </c>
      <c r="AD11" s="34">
        <v>379.08818999999988</v>
      </c>
      <c r="AE11" s="34">
        <f t="shared" ref="AE10:AE28" si="0">SUM(B11:AD11)</f>
        <v>14330.446317</v>
      </c>
      <c r="DN11" s="9"/>
    </row>
    <row r="12" spans="1:118">
      <c r="A12" s="58">
        <v>870333</v>
      </c>
      <c r="B12" s="34">
        <v>1.006227</v>
      </c>
      <c r="C12" s="34">
        <v>0.82247000000000003</v>
      </c>
      <c r="D12" s="34">
        <v>0.82624200000000003</v>
      </c>
      <c r="E12" s="34">
        <v>1.553974</v>
      </c>
      <c r="F12" s="34">
        <v>0.26686799999999999</v>
      </c>
      <c r="G12" s="34">
        <v>1.3687119999999999</v>
      </c>
      <c r="H12" s="34">
        <v>1.1814910000000001</v>
      </c>
      <c r="I12" s="34">
        <v>1.8827419999999999</v>
      </c>
      <c r="J12" s="34">
        <v>0.97322000000000009</v>
      </c>
      <c r="K12" s="34">
        <v>2.668183</v>
      </c>
      <c r="L12" s="34">
        <v>2.816522</v>
      </c>
      <c r="M12" s="34">
        <v>8.809704</v>
      </c>
      <c r="N12" s="34">
        <v>27.849678000000001</v>
      </c>
      <c r="O12" s="34">
        <v>29.442803999999999</v>
      </c>
      <c r="P12" s="34">
        <v>180.91056599999999</v>
      </c>
      <c r="Q12" s="34">
        <v>697.46160499999996</v>
      </c>
      <c r="R12" s="34">
        <v>1202.796499</v>
      </c>
      <c r="S12" s="34">
        <v>1711.7914620000001</v>
      </c>
      <c r="T12" s="34">
        <v>1950.5928289999999</v>
      </c>
      <c r="U12" s="34">
        <v>1648.015034</v>
      </c>
      <c r="V12" s="34">
        <v>1589.6052769999999</v>
      </c>
      <c r="W12" s="34">
        <v>1199.6724850000001</v>
      </c>
      <c r="X12" s="34">
        <v>1112.066611</v>
      </c>
      <c r="Y12" s="34">
        <v>687.27124100000003</v>
      </c>
      <c r="Z12" s="34">
        <v>372.89670700000005</v>
      </c>
      <c r="AA12" s="34">
        <v>208.07014200000003</v>
      </c>
      <c r="AB12" s="34">
        <v>29.308266999999997</v>
      </c>
      <c r="AC12" s="34">
        <v>150.84059600000001</v>
      </c>
      <c r="AD12" s="34">
        <v>247.02456999999998</v>
      </c>
      <c r="AE12" s="34">
        <f t="shared" si="0"/>
        <v>13069.792728</v>
      </c>
      <c r="DN12" s="9"/>
    </row>
    <row r="13" spans="1:118">
      <c r="A13" s="58">
        <v>870120</v>
      </c>
      <c r="B13" s="34">
        <v>15.923209999999999</v>
      </c>
      <c r="C13" s="34">
        <v>21.918977999999999</v>
      </c>
      <c r="D13" s="34">
        <v>27.779706999999998</v>
      </c>
      <c r="E13" s="34">
        <v>32.123033</v>
      </c>
      <c r="F13" s="34">
        <v>18.689162</v>
      </c>
      <c r="G13" s="34">
        <v>20.964026</v>
      </c>
      <c r="H13" s="34">
        <v>22.650908999999999</v>
      </c>
      <c r="I13" s="34">
        <v>59.782254000000002</v>
      </c>
      <c r="J13" s="34">
        <v>71.030548999999993</v>
      </c>
      <c r="K13" s="34">
        <v>89.653195999999994</v>
      </c>
      <c r="L13" s="34">
        <v>64.846149999999994</v>
      </c>
      <c r="M13" s="34">
        <v>51.686981000000003</v>
      </c>
      <c r="N13" s="34">
        <v>77.792694999999995</v>
      </c>
      <c r="O13" s="34">
        <v>87.385459999999995</v>
      </c>
      <c r="P13" s="34">
        <v>68.679118000000003</v>
      </c>
      <c r="Q13" s="34">
        <v>120.71814000000001</v>
      </c>
      <c r="R13" s="34">
        <v>101.95380400000001</v>
      </c>
      <c r="S13" s="34">
        <v>110.600436</v>
      </c>
      <c r="T13" s="34">
        <v>138.04503500000001</v>
      </c>
      <c r="U13" s="34">
        <v>164.35757000000001</v>
      </c>
      <c r="V13" s="34">
        <v>187.734094</v>
      </c>
      <c r="W13" s="34">
        <v>278.33912800000002</v>
      </c>
      <c r="X13" s="34">
        <v>387.68209300000001</v>
      </c>
      <c r="Y13" s="34">
        <v>332.99846300000002</v>
      </c>
      <c r="Z13" s="34">
        <v>242.70761199999998</v>
      </c>
      <c r="AA13" s="34">
        <v>277.85107899999997</v>
      </c>
      <c r="AB13" s="34">
        <v>353.34644900000001</v>
      </c>
      <c r="AC13" s="34">
        <v>0</v>
      </c>
      <c r="AD13" s="34" t="s">
        <v>312</v>
      </c>
      <c r="AE13" s="34">
        <f t="shared" si="0"/>
        <v>3427.2393310000002</v>
      </c>
      <c r="DN13" s="9"/>
    </row>
    <row r="14" spans="1:118">
      <c r="A14" s="58">
        <v>870431</v>
      </c>
      <c r="B14" s="34">
        <v>9.2013029999999993</v>
      </c>
      <c r="C14" s="34">
        <v>23.712806</v>
      </c>
      <c r="D14" s="34">
        <v>40.549084000000001</v>
      </c>
      <c r="E14" s="34">
        <v>25.431346000000001</v>
      </c>
      <c r="F14" s="34">
        <v>12.488049</v>
      </c>
      <c r="G14" s="34">
        <v>9.9918800000000001</v>
      </c>
      <c r="H14" s="34">
        <v>4.5971919999999997</v>
      </c>
      <c r="I14" s="34">
        <v>6.5620520000000004</v>
      </c>
      <c r="J14" s="34">
        <v>7.0286860000000004</v>
      </c>
      <c r="K14" s="34">
        <v>3.8838819999999998</v>
      </c>
      <c r="L14" s="34">
        <v>3.5257849999999999</v>
      </c>
      <c r="M14" s="34">
        <v>11.094588999999999</v>
      </c>
      <c r="N14" s="34">
        <v>6.9807129999999997</v>
      </c>
      <c r="O14" s="34">
        <v>36.002515000000002</v>
      </c>
      <c r="P14" s="34">
        <v>25.119271000000001</v>
      </c>
      <c r="Q14" s="34">
        <v>68.953897999999995</v>
      </c>
      <c r="R14" s="34">
        <v>143.906171</v>
      </c>
      <c r="S14" s="34">
        <v>179.46499</v>
      </c>
      <c r="T14" s="34">
        <v>187.35377199999999</v>
      </c>
      <c r="U14" s="34">
        <v>358.761437</v>
      </c>
      <c r="V14" s="34">
        <v>141.36865599999999</v>
      </c>
      <c r="W14" s="34">
        <v>263.25124</v>
      </c>
      <c r="X14" s="34">
        <v>271.81769400000002</v>
      </c>
      <c r="Y14" s="34">
        <v>285.46795200000003</v>
      </c>
      <c r="Z14" s="34">
        <v>264.12534499999998</v>
      </c>
      <c r="AA14" s="34">
        <v>163.85155499999999</v>
      </c>
      <c r="AB14" s="34">
        <v>46.417687999999998</v>
      </c>
      <c r="AC14" s="34">
        <v>424.84554400000002</v>
      </c>
      <c r="AD14" s="34">
        <v>589.10833200000002</v>
      </c>
      <c r="AE14" s="34">
        <f t="shared" si="0"/>
        <v>3614.8634270000002</v>
      </c>
      <c r="DN14" s="9"/>
    </row>
    <row r="15" spans="1:118">
      <c r="A15" s="58">
        <v>870423</v>
      </c>
      <c r="B15" s="34">
        <v>21.133644</v>
      </c>
      <c r="C15" s="34">
        <v>10.562358</v>
      </c>
      <c r="D15" s="34">
        <v>29.751745</v>
      </c>
      <c r="E15" s="34">
        <v>23.875827999999998</v>
      </c>
      <c r="F15" s="34">
        <v>23.220690999999999</v>
      </c>
      <c r="G15" s="34">
        <v>69.922040999999993</v>
      </c>
      <c r="H15" s="34">
        <v>89.808082999999996</v>
      </c>
      <c r="I15" s="34">
        <v>256.43433599999997</v>
      </c>
      <c r="J15" s="34">
        <v>375.85786400000001</v>
      </c>
      <c r="K15" s="34">
        <v>373.06479400000001</v>
      </c>
      <c r="L15" s="34">
        <v>127.58951399999999</v>
      </c>
      <c r="M15" s="34">
        <v>245.854356</v>
      </c>
      <c r="N15" s="34">
        <v>395.57477699999998</v>
      </c>
      <c r="O15" s="34">
        <v>472.32967400000001</v>
      </c>
      <c r="P15" s="34">
        <v>455.58791500000001</v>
      </c>
      <c r="Q15" s="34">
        <v>911.44043799999997</v>
      </c>
      <c r="R15" s="34">
        <v>1305.8451809999999</v>
      </c>
      <c r="S15" s="34">
        <v>1326.0596929999999</v>
      </c>
      <c r="T15" s="34">
        <v>592.82171300000005</v>
      </c>
      <c r="U15" s="34">
        <v>244.03069300000001</v>
      </c>
      <c r="V15" s="34">
        <v>128.898866</v>
      </c>
      <c r="W15" s="34">
        <v>84.958067999999997</v>
      </c>
      <c r="X15" s="34">
        <v>163.81029000000001</v>
      </c>
      <c r="Y15" s="34">
        <v>431.39919099999997</v>
      </c>
      <c r="Z15" s="34">
        <v>782.52083000000005</v>
      </c>
      <c r="AA15" s="34">
        <v>932.71657600000003</v>
      </c>
      <c r="AB15" s="34">
        <v>354.17903100000001</v>
      </c>
      <c r="AC15" s="34">
        <v>206.35704000000001</v>
      </c>
      <c r="AD15" s="34">
        <v>181.92789100000002</v>
      </c>
      <c r="AE15" s="34">
        <f t="shared" si="0"/>
        <v>10617.533121</v>
      </c>
      <c r="DN15" s="9"/>
    </row>
    <row r="16" spans="1:118">
      <c r="A16" s="58">
        <v>870600</v>
      </c>
      <c r="B16" s="34">
        <v>42.094155999999998</v>
      </c>
      <c r="C16" s="34">
        <v>25.004252999999999</v>
      </c>
      <c r="D16" s="34">
        <v>20.999133999999998</v>
      </c>
      <c r="E16" s="34">
        <v>12.244152</v>
      </c>
      <c r="F16" s="34">
        <v>20.426559000000001</v>
      </c>
      <c r="G16" s="34">
        <v>14.99737</v>
      </c>
      <c r="H16" s="34">
        <v>21.935701000000002</v>
      </c>
      <c r="I16" s="34">
        <v>7.8608719999999996</v>
      </c>
      <c r="J16" s="34">
        <v>28.425951999999999</v>
      </c>
      <c r="K16" s="34">
        <v>15.918284999999999</v>
      </c>
      <c r="L16" s="34">
        <v>13.977121</v>
      </c>
      <c r="M16" s="34">
        <v>8.2351209999999995</v>
      </c>
      <c r="N16" s="34">
        <v>30.551386000000001</v>
      </c>
      <c r="O16" s="34">
        <v>47.632140999999997</v>
      </c>
      <c r="P16" s="34">
        <v>48.158665999999997</v>
      </c>
      <c r="Q16" s="34">
        <v>82.017928999999995</v>
      </c>
      <c r="R16" s="34">
        <v>90.870399000000006</v>
      </c>
      <c r="S16" s="34">
        <v>79.907055</v>
      </c>
      <c r="T16" s="34">
        <v>135.82341299999999</v>
      </c>
      <c r="U16" s="34">
        <v>150.81985399999999</v>
      </c>
      <c r="V16" s="34">
        <v>231.61488700000001</v>
      </c>
      <c r="W16" s="34">
        <v>185.99585500000001</v>
      </c>
      <c r="X16" s="34">
        <v>126.75331199999999</v>
      </c>
      <c r="Y16" s="34">
        <v>161.33622099999999</v>
      </c>
      <c r="Z16" s="34">
        <v>109.64180200000001</v>
      </c>
      <c r="AA16" s="34">
        <v>67.320295999999999</v>
      </c>
      <c r="AB16" s="34">
        <v>20.508528999999999</v>
      </c>
      <c r="AC16" s="34">
        <v>22.694507999999999</v>
      </c>
      <c r="AD16" s="34">
        <v>40.870614000000003</v>
      </c>
      <c r="AE16" s="34">
        <f t="shared" si="0"/>
        <v>1864.6355430000001</v>
      </c>
      <c r="DN16" s="9"/>
    </row>
    <row r="17" spans="1:118">
      <c r="A17" s="58">
        <v>870332</v>
      </c>
      <c r="B17" s="34">
        <v>28.636140999999999</v>
      </c>
      <c r="C17" s="34">
        <v>0.53163400000000005</v>
      </c>
      <c r="D17" s="34">
        <v>0.48842699999999994</v>
      </c>
      <c r="E17" s="34">
        <v>0.169014</v>
      </c>
      <c r="F17" s="34">
        <v>0.10020400000000002</v>
      </c>
      <c r="G17" s="34">
        <v>0.27779999999999999</v>
      </c>
      <c r="H17" s="34">
        <v>0.350524</v>
      </c>
      <c r="I17" s="34">
        <v>0.91261099999999995</v>
      </c>
      <c r="J17" s="34">
        <v>0.83097799999999999</v>
      </c>
      <c r="K17" s="34">
        <v>2.3021470000000002</v>
      </c>
      <c r="L17" s="34">
        <v>0.80059999999999998</v>
      </c>
      <c r="M17" s="34">
        <v>19.961275000000001</v>
      </c>
      <c r="N17" s="34">
        <v>81.734184999999997</v>
      </c>
      <c r="O17" s="34">
        <v>42.681894999999997</v>
      </c>
      <c r="P17" s="34">
        <v>77.402411000000001</v>
      </c>
      <c r="Q17" s="34">
        <v>168.981989</v>
      </c>
      <c r="R17" s="34">
        <v>215.49102500000001</v>
      </c>
      <c r="S17" s="34">
        <v>345.19663000000003</v>
      </c>
      <c r="T17" s="34">
        <v>498.70102300000002</v>
      </c>
      <c r="U17" s="34">
        <v>577.61478999999997</v>
      </c>
      <c r="V17" s="34">
        <v>276.52301999999997</v>
      </c>
      <c r="W17" s="34">
        <v>159.19297700000001</v>
      </c>
      <c r="X17" s="34">
        <v>59.073695999999998</v>
      </c>
      <c r="Y17" s="34">
        <v>49.808484</v>
      </c>
      <c r="Z17" s="34">
        <v>9.6297749999999986</v>
      </c>
      <c r="AA17" s="34">
        <v>0.9730000000000002</v>
      </c>
      <c r="AB17" s="34">
        <v>2.327569</v>
      </c>
      <c r="AC17" s="34">
        <v>9.2855990000000013</v>
      </c>
      <c r="AD17" s="34">
        <v>21.134487</v>
      </c>
      <c r="AE17" s="34">
        <f t="shared" si="0"/>
        <v>2651.11391</v>
      </c>
      <c r="DN17" s="9"/>
    </row>
    <row r="18" spans="1:118">
      <c r="A18" s="58">
        <v>870290</v>
      </c>
      <c r="B18" s="34">
        <v>12.309623999999999</v>
      </c>
      <c r="C18" s="34">
        <v>11.920407000000001</v>
      </c>
      <c r="D18" s="34">
        <v>55.916245000000004</v>
      </c>
      <c r="E18" s="34">
        <v>55.173103999999995</v>
      </c>
      <c r="F18" s="34">
        <v>40.921472999999999</v>
      </c>
      <c r="G18" s="34">
        <v>61.734406999999997</v>
      </c>
      <c r="H18" s="34">
        <v>70.026275999999996</v>
      </c>
      <c r="I18" s="34">
        <v>67.767245000000003</v>
      </c>
      <c r="J18" s="34">
        <v>59.864113000000003</v>
      </c>
      <c r="K18" s="34">
        <v>47.230944999999998</v>
      </c>
      <c r="L18" s="34">
        <v>39.758270000000003</v>
      </c>
      <c r="M18" s="34">
        <v>48.987031000000002</v>
      </c>
      <c r="N18" s="34">
        <v>44.745271000000002</v>
      </c>
      <c r="O18" s="34">
        <v>77.574134000000001</v>
      </c>
      <c r="P18" s="34">
        <v>82.556123999999997</v>
      </c>
      <c r="Q18" s="34">
        <v>220.31888499999999</v>
      </c>
      <c r="R18" s="34">
        <v>244.61796699999999</v>
      </c>
      <c r="S18" s="34">
        <v>132.61472599999999</v>
      </c>
      <c r="T18" s="34">
        <v>104.96386699999999</v>
      </c>
      <c r="U18" s="34">
        <v>45.252299000000001</v>
      </c>
      <c r="V18" s="34">
        <v>35.562907000000003</v>
      </c>
      <c r="W18" s="34">
        <v>29.544784</v>
      </c>
      <c r="X18" s="34">
        <v>39.858226000000002</v>
      </c>
      <c r="Y18" s="34">
        <v>15.213155</v>
      </c>
      <c r="Z18" s="34">
        <v>7.9227800000000013</v>
      </c>
      <c r="AA18" s="34">
        <v>16.549739000000002</v>
      </c>
      <c r="AB18" s="34">
        <v>18.094957000000001</v>
      </c>
      <c r="AC18" s="34">
        <v>19.96688</v>
      </c>
      <c r="AD18" s="34">
        <v>12.55461</v>
      </c>
      <c r="AE18" s="34">
        <f t="shared" si="0"/>
        <v>1719.5204509999999</v>
      </c>
      <c r="DN18" s="9"/>
    </row>
    <row r="19" spans="1:118">
      <c r="A19" s="58">
        <v>870422</v>
      </c>
      <c r="B19" s="34">
        <v>45.992361000000002</v>
      </c>
      <c r="C19" s="34">
        <v>25.119596999999999</v>
      </c>
      <c r="D19" s="34">
        <v>38.638998999999998</v>
      </c>
      <c r="E19" s="34">
        <v>33.560440999999997</v>
      </c>
      <c r="F19" s="34">
        <v>33.952409000000003</v>
      </c>
      <c r="G19" s="34">
        <v>15.104627000000001</v>
      </c>
      <c r="H19" s="34">
        <v>25.432145999999999</v>
      </c>
      <c r="I19" s="34">
        <v>14.455226</v>
      </c>
      <c r="J19" s="34">
        <v>11.080743</v>
      </c>
      <c r="K19" s="34">
        <v>12.942444</v>
      </c>
      <c r="L19" s="34">
        <v>14.885128999999999</v>
      </c>
      <c r="M19" s="34">
        <v>17.953773000000002</v>
      </c>
      <c r="N19" s="34">
        <v>23.608830000000001</v>
      </c>
      <c r="O19" s="34">
        <v>25.744785</v>
      </c>
      <c r="P19" s="34">
        <v>22.490086999999999</v>
      </c>
      <c r="Q19" s="34">
        <v>17.140727999999999</v>
      </c>
      <c r="R19" s="34">
        <v>30.368327000000001</v>
      </c>
      <c r="S19" s="34">
        <v>29.862008000000003</v>
      </c>
      <c r="T19" s="34">
        <v>47.742142999999999</v>
      </c>
      <c r="U19" s="34">
        <v>20.303238</v>
      </c>
      <c r="V19" s="34">
        <v>19.569534000000001</v>
      </c>
      <c r="W19" s="34">
        <v>21.339137000000001</v>
      </c>
      <c r="X19" s="34">
        <v>28.813403000000001</v>
      </c>
      <c r="Y19" s="34">
        <v>46.468574000000004</v>
      </c>
      <c r="Z19" s="34">
        <v>53.190550000000002</v>
      </c>
      <c r="AA19" s="34">
        <v>75.459254000000001</v>
      </c>
      <c r="AB19" s="34">
        <v>62.19390700000001</v>
      </c>
      <c r="AC19" s="34">
        <v>79.615707</v>
      </c>
      <c r="AD19" s="34">
        <v>124.01585900000001</v>
      </c>
      <c r="AE19" s="34">
        <f>SUM(B19:AD19)</f>
        <v>1017.0439660000002</v>
      </c>
      <c r="DN19" s="9"/>
    </row>
    <row r="20" spans="1:118">
      <c r="A20" s="58">
        <v>870432</v>
      </c>
      <c r="B20" s="34">
        <v>4.6348739999999999</v>
      </c>
      <c r="C20" s="34">
        <v>0.51779500000000001</v>
      </c>
      <c r="D20" s="34">
        <v>0.61290599999999995</v>
      </c>
      <c r="E20" s="34">
        <v>0.84751799999999999</v>
      </c>
      <c r="F20" s="34">
        <v>0.68615999999999999</v>
      </c>
      <c r="G20" s="34">
        <v>1.5327630000000001</v>
      </c>
      <c r="H20" s="34">
        <v>0.15870000000000001</v>
      </c>
      <c r="I20" s="34">
        <v>8.2449999999999996E-2</v>
      </c>
      <c r="J20" s="34">
        <v>6.4000000000000001E-2</v>
      </c>
      <c r="K20" s="34">
        <v>4.2000000000000003E-2</v>
      </c>
      <c r="L20" s="34">
        <v>0.18610099999999999</v>
      </c>
      <c r="M20" s="34">
        <v>0.406084</v>
      </c>
      <c r="N20" s="34">
        <v>0.23113900000000001</v>
      </c>
      <c r="O20" s="34">
        <v>0.93188700000000002</v>
      </c>
      <c r="P20" s="34">
        <v>0.391928</v>
      </c>
      <c r="Q20" s="34">
        <v>0.50641000000000003</v>
      </c>
      <c r="R20" s="34">
        <v>1.8156239999999999</v>
      </c>
      <c r="S20" s="34">
        <v>3.5886100000000001</v>
      </c>
      <c r="T20" s="34">
        <v>3.308691</v>
      </c>
      <c r="U20" s="34">
        <v>2.5133830000000001</v>
      </c>
      <c r="V20" s="34">
        <v>4.3972600000000002</v>
      </c>
      <c r="W20" s="34">
        <v>3.1819709999999999</v>
      </c>
      <c r="X20" s="34">
        <v>9.9165189999999992</v>
      </c>
      <c r="Y20" s="34">
        <v>6.8847709999999998</v>
      </c>
      <c r="Z20" s="34">
        <v>1.920404</v>
      </c>
      <c r="AA20" s="34">
        <v>6.331944</v>
      </c>
      <c r="AB20" s="34">
        <v>2.8802979999999998</v>
      </c>
      <c r="AC20" s="34">
        <v>4.0362140000000002</v>
      </c>
      <c r="AD20" s="34">
        <v>7.9249669999999997</v>
      </c>
      <c r="AE20" s="34">
        <f t="shared" si="0"/>
        <v>70.533370999999988</v>
      </c>
      <c r="DN20" s="9"/>
    </row>
    <row r="21" spans="1:118">
      <c r="A21" s="58">
        <v>870421</v>
      </c>
      <c r="B21" s="34">
        <v>25.243691999999999</v>
      </c>
      <c r="C21" s="34">
        <v>2.982297</v>
      </c>
      <c r="D21" s="34">
        <v>3.2191779999999999</v>
      </c>
      <c r="E21" s="34">
        <v>4.3230849999999998</v>
      </c>
      <c r="F21" s="34">
        <v>0.90598100000000004</v>
      </c>
      <c r="G21" s="34">
        <v>0.90435399999999999</v>
      </c>
      <c r="H21" s="34">
        <v>0.43979699999999999</v>
      </c>
      <c r="I21" s="34">
        <v>0.28858200000000001</v>
      </c>
      <c r="J21" s="34">
        <v>0.36021500000000001</v>
      </c>
      <c r="K21" s="34">
        <v>2.015803</v>
      </c>
      <c r="L21" s="34">
        <v>2.2930250000000001</v>
      </c>
      <c r="M21" s="34">
        <v>3.122614</v>
      </c>
      <c r="N21" s="34">
        <v>5.4572779999999996</v>
      </c>
      <c r="O21" s="34">
        <v>9.4380249999999997</v>
      </c>
      <c r="P21" s="34">
        <v>2.5333990000000002</v>
      </c>
      <c r="Q21" s="34">
        <v>3.0410569999999999</v>
      </c>
      <c r="R21" s="34">
        <v>1.3963369999999999</v>
      </c>
      <c r="S21" s="34">
        <v>2.8716170000000001</v>
      </c>
      <c r="T21" s="34">
        <v>3.0961240000000001</v>
      </c>
      <c r="U21" s="34">
        <v>2.6824479999999999</v>
      </c>
      <c r="V21" s="34">
        <v>4.1126649999999998</v>
      </c>
      <c r="W21" s="34">
        <v>2.4409930000000002</v>
      </c>
      <c r="X21" s="34">
        <v>8.9448249999999998</v>
      </c>
      <c r="Y21" s="34">
        <v>42.264063</v>
      </c>
      <c r="Z21" s="34">
        <v>12.046470000000001</v>
      </c>
      <c r="AA21" s="34">
        <v>23.027905999999998</v>
      </c>
      <c r="AB21" s="34">
        <v>16.65457</v>
      </c>
      <c r="AC21" s="34">
        <v>39.240393999999995</v>
      </c>
      <c r="AD21" s="34">
        <v>34.641376000000008</v>
      </c>
      <c r="AE21" s="34">
        <f t="shared" si="0"/>
        <v>259.98816999999997</v>
      </c>
      <c r="DN21" s="9"/>
    </row>
    <row r="22" spans="1:118">
      <c r="A22" s="58">
        <v>870210</v>
      </c>
      <c r="B22" s="34">
        <v>10.082063</v>
      </c>
      <c r="C22" s="34">
        <v>21.891249999999999</v>
      </c>
      <c r="D22" s="34">
        <v>25.973535999999999</v>
      </c>
      <c r="E22" s="34">
        <v>40.505881000000002</v>
      </c>
      <c r="F22" s="34">
        <v>20.589607000000001</v>
      </c>
      <c r="G22" s="34">
        <v>35.943415000000002</v>
      </c>
      <c r="H22" s="34">
        <v>22.882997</v>
      </c>
      <c r="I22" s="34">
        <v>20.694336</v>
      </c>
      <c r="J22" s="34">
        <v>6.0947480000000001</v>
      </c>
      <c r="K22" s="34">
        <v>9.8246409999999997</v>
      </c>
      <c r="L22" s="34">
        <v>10.368335</v>
      </c>
      <c r="M22" s="34">
        <v>19.861319999999999</v>
      </c>
      <c r="N22" s="34">
        <v>8.6803629999999998</v>
      </c>
      <c r="O22" s="34">
        <v>11.31</v>
      </c>
      <c r="P22" s="34">
        <v>0.75559699999999996</v>
      </c>
      <c r="Q22" s="34">
        <v>10.622451</v>
      </c>
      <c r="R22" s="34">
        <v>7.8941470000000002</v>
      </c>
      <c r="S22" s="34">
        <v>11.323397000000002</v>
      </c>
      <c r="T22" s="34">
        <v>18.877946000000001</v>
      </c>
      <c r="U22" s="34">
        <v>17.850421000000001</v>
      </c>
      <c r="V22" s="34">
        <v>11.974482999999999</v>
      </c>
      <c r="W22" s="34">
        <v>4.8976829999999998</v>
      </c>
      <c r="X22" s="34">
        <v>6.4010619999999996</v>
      </c>
      <c r="Y22" s="34">
        <v>1.6338439999999999</v>
      </c>
      <c r="Z22" s="34">
        <v>6.370539</v>
      </c>
      <c r="AA22" s="34">
        <v>6.2667290000000007</v>
      </c>
      <c r="AB22" s="34">
        <v>3.521026</v>
      </c>
      <c r="AC22" s="34">
        <v>14.570191999999999</v>
      </c>
      <c r="AD22" s="34">
        <v>8.2930650000000004</v>
      </c>
      <c r="AE22" s="34">
        <f t="shared" si="0"/>
        <v>395.95507400000002</v>
      </c>
      <c r="DN22" s="9"/>
    </row>
    <row r="23" spans="1:118">
      <c r="A23" s="58">
        <v>870390</v>
      </c>
      <c r="B23" s="34">
        <v>3.1677999999999998E-2</v>
      </c>
      <c r="C23" s="34">
        <v>3.2353E-2</v>
      </c>
      <c r="D23" s="34">
        <v>8.626E-3</v>
      </c>
      <c r="E23" s="34">
        <v>3.0470000000000001E-2</v>
      </c>
      <c r="F23" s="34">
        <v>0.28507900000000003</v>
      </c>
      <c r="G23" s="34">
        <v>1.7401869999999999</v>
      </c>
      <c r="H23" s="34">
        <v>0.211946</v>
      </c>
      <c r="I23" s="34">
        <v>0.34243899999999999</v>
      </c>
      <c r="J23" s="34">
        <v>0.194936</v>
      </c>
      <c r="K23" s="34">
        <v>0.21258299999999999</v>
      </c>
      <c r="L23" s="34">
        <v>2.6747559999999999</v>
      </c>
      <c r="M23" s="34">
        <v>1.432571</v>
      </c>
      <c r="N23" s="34">
        <v>4.6491480000000003</v>
      </c>
      <c r="O23" s="34">
        <v>7.6225069999999997</v>
      </c>
      <c r="P23" s="34">
        <v>12.036073999999999</v>
      </c>
      <c r="Q23" s="34">
        <v>1.977498</v>
      </c>
      <c r="R23" s="34">
        <v>9.8788800000000005</v>
      </c>
      <c r="S23" s="34">
        <v>9.9142929999999989</v>
      </c>
      <c r="T23" s="34">
        <v>4.2651599999999998</v>
      </c>
      <c r="U23" s="34">
        <v>423.86854</v>
      </c>
      <c r="V23" s="34">
        <v>201.98118500000001</v>
      </c>
      <c r="W23" s="34">
        <v>902.28922499999999</v>
      </c>
      <c r="X23" s="34">
        <v>4.5813490000000003</v>
      </c>
      <c r="Y23" s="34">
        <v>0.99080000000000001</v>
      </c>
      <c r="Z23" s="34">
        <v>0.49592000000000003</v>
      </c>
      <c r="AA23" s="34">
        <v>0.17249500000000001</v>
      </c>
      <c r="AB23" s="34">
        <v>0.12826000000000001</v>
      </c>
      <c r="AC23" s="34">
        <v>8.2000000000000003E-2</v>
      </c>
      <c r="AD23" s="34">
        <v>8.2000000000000003E-2</v>
      </c>
      <c r="AE23" s="34">
        <f t="shared" si="0"/>
        <v>1592.2129580000003</v>
      </c>
      <c r="DN23" s="9"/>
    </row>
    <row r="24" spans="1:118">
      <c r="A24" s="58">
        <v>870331</v>
      </c>
      <c r="B24" s="34">
        <v>4.9681000000000003E-2</v>
      </c>
      <c r="C24" s="34">
        <v>0.31489499999999998</v>
      </c>
      <c r="D24" s="34">
        <v>4.2278000000000003E-2</v>
      </c>
      <c r="E24" s="34">
        <v>1.1294999999999999E-2</v>
      </c>
      <c r="F24" s="34">
        <v>4.8739000000000005E-2</v>
      </c>
      <c r="G24" s="34">
        <v>0</v>
      </c>
      <c r="H24" s="34">
        <v>0.171648</v>
      </c>
      <c r="I24" s="34">
        <v>0</v>
      </c>
      <c r="J24" s="34">
        <v>1.5113E-2</v>
      </c>
      <c r="K24" s="34">
        <v>0</v>
      </c>
      <c r="L24" s="34">
        <v>0</v>
      </c>
      <c r="M24" s="34">
        <v>0.165877</v>
      </c>
      <c r="N24" s="34">
        <v>0.20472399999999999</v>
      </c>
      <c r="O24" s="34">
        <v>0.25675599999999998</v>
      </c>
      <c r="P24" s="34">
        <v>2.7542000000000001E-2</v>
      </c>
      <c r="Q24" s="34">
        <v>0.17441599999999999</v>
      </c>
      <c r="R24" s="34">
        <v>0.17535500000000001</v>
      </c>
      <c r="S24" s="34">
        <v>9.891599999999999E-2</v>
      </c>
      <c r="T24" s="34">
        <v>0.11362700000000001</v>
      </c>
      <c r="U24" s="34">
        <v>0.24732999999999999</v>
      </c>
      <c r="V24" s="34">
        <v>3.4160000000000003E-2</v>
      </c>
      <c r="W24" s="34">
        <v>0.120459</v>
      </c>
      <c r="X24" s="34">
        <v>0</v>
      </c>
      <c r="Y24" s="34">
        <v>0</v>
      </c>
      <c r="Z24" s="34">
        <v>7.8875000000000001E-2</v>
      </c>
      <c r="AA24" s="34">
        <v>0</v>
      </c>
      <c r="AB24" s="34">
        <v>0</v>
      </c>
      <c r="AC24" s="34">
        <v>0</v>
      </c>
      <c r="AD24" s="34" t="s">
        <v>312</v>
      </c>
      <c r="AE24" s="34">
        <f t="shared" si="0"/>
        <v>2.3516859999999995</v>
      </c>
      <c r="DN24" s="9"/>
    </row>
    <row r="25" spans="1:118">
      <c r="A25" s="58">
        <v>870490</v>
      </c>
      <c r="B25" s="34">
        <v>1.2230490000000001</v>
      </c>
      <c r="C25" s="34">
        <v>5.6263019999999999</v>
      </c>
      <c r="D25" s="34">
        <v>8.4677000000000002E-2</v>
      </c>
      <c r="E25" s="34">
        <v>0.1129</v>
      </c>
      <c r="F25" s="34">
        <v>0.122016</v>
      </c>
      <c r="G25" s="34">
        <v>3.029E-3</v>
      </c>
      <c r="H25" s="34">
        <v>3.6424999999999999E-2</v>
      </c>
      <c r="I25" s="34">
        <v>2.8072E-2</v>
      </c>
      <c r="J25" s="34">
        <v>0</v>
      </c>
      <c r="K25" s="34">
        <v>6.6940000000000003E-3</v>
      </c>
      <c r="L25" s="34">
        <v>4.7107190000000001</v>
      </c>
      <c r="M25" s="34">
        <v>3.945462</v>
      </c>
      <c r="N25" s="34">
        <v>9.9025339999999993</v>
      </c>
      <c r="O25" s="34">
        <v>9.2489690000000007</v>
      </c>
      <c r="P25" s="34">
        <v>4.2082810000000004</v>
      </c>
      <c r="Q25" s="34">
        <v>2.9107409999999998</v>
      </c>
      <c r="R25" s="34">
        <v>12.787133000000001</v>
      </c>
      <c r="S25" s="34">
        <v>17.326801</v>
      </c>
      <c r="T25" s="34">
        <v>1.7959769999999999</v>
      </c>
      <c r="U25" s="34">
        <v>9.1473940000000002</v>
      </c>
      <c r="V25" s="34">
        <v>3.2607620000000002</v>
      </c>
      <c r="W25" s="34">
        <v>2.3158999999999999E-2</v>
      </c>
      <c r="X25" s="34">
        <v>0</v>
      </c>
      <c r="Y25" s="34">
        <v>2.5000000000000001E-2</v>
      </c>
      <c r="Z25" s="34">
        <v>2.2576369999999999</v>
      </c>
      <c r="AA25" s="34">
        <v>8.1300000000000001E-3</v>
      </c>
      <c r="AB25" s="34">
        <v>0.194188</v>
      </c>
      <c r="AC25" s="34">
        <v>1.7577000000000002E-2</v>
      </c>
      <c r="AD25" s="34" t="s">
        <v>312</v>
      </c>
      <c r="AE25" s="34">
        <f t="shared" si="0"/>
        <v>89.013628000000011</v>
      </c>
      <c r="DN25" s="9"/>
    </row>
    <row r="26" spans="1:118">
      <c r="A26" s="58" t="s">
        <v>105</v>
      </c>
      <c r="B26" s="34">
        <f t="shared" ref="B26:Z26" si="1">SUM(B9:B25)</f>
        <v>1045.4312339999999</v>
      </c>
      <c r="C26" s="34">
        <f t="shared" si="1"/>
        <v>544.39760699999999</v>
      </c>
      <c r="D26" s="34">
        <f t="shared" si="1"/>
        <v>563.36645300000009</v>
      </c>
      <c r="E26" s="34">
        <f t="shared" si="1"/>
        <v>651.64544000000001</v>
      </c>
      <c r="F26" s="34">
        <f t="shared" si="1"/>
        <v>627.13304099999982</v>
      </c>
      <c r="G26" s="34">
        <f t="shared" si="1"/>
        <v>986.93672600000002</v>
      </c>
      <c r="H26" s="34">
        <f t="shared" si="1"/>
        <v>1510.4387939999999</v>
      </c>
      <c r="I26" s="34">
        <f t="shared" si="1"/>
        <v>3249.6449680000005</v>
      </c>
      <c r="J26" s="34">
        <f t="shared" si="1"/>
        <v>4626.8893349999989</v>
      </c>
      <c r="K26" s="34">
        <f t="shared" si="1"/>
        <v>5083.6242460000012</v>
      </c>
      <c r="L26" s="34">
        <f t="shared" si="1"/>
        <v>4964.150286000001</v>
      </c>
      <c r="M26" s="34">
        <f t="shared" si="1"/>
        <v>7344.0997479999996</v>
      </c>
      <c r="N26" s="34">
        <f t="shared" si="1"/>
        <v>10419.951809999999</v>
      </c>
      <c r="O26" s="34">
        <f t="shared" si="1"/>
        <v>14802.649040000002</v>
      </c>
      <c r="P26" s="34">
        <f t="shared" si="1"/>
        <v>15011.025106999996</v>
      </c>
      <c r="Q26" s="34">
        <f t="shared" si="1"/>
        <v>30285.815742000006</v>
      </c>
      <c r="R26" s="34">
        <f t="shared" si="1"/>
        <v>42648.956582999992</v>
      </c>
      <c r="S26" s="34">
        <f t="shared" si="1"/>
        <v>47154.603550000007</v>
      </c>
      <c r="T26" s="34">
        <f t="shared" si="1"/>
        <v>48494.190392000011</v>
      </c>
      <c r="U26" s="34">
        <f t="shared" si="1"/>
        <v>60503.809657000005</v>
      </c>
      <c r="V26" s="34">
        <f t="shared" si="1"/>
        <v>44741.992868000008</v>
      </c>
      <c r="W26" s="34">
        <f t="shared" si="1"/>
        <v>44582.015866999995</v>
      </c>
      <c r="X26" s="34">
        <f t="shared" si="1"/>
        <v>47690.28874399999</v>
      </c>
      <c r="Y26" s="34">
        <f t="shared" si="1"/>
        <v>47446.115814000004</v>
      </c>
      <c r="Z26" s="34">
        <f t="shared" si="1"/>
        <v>41765.742711999999</v>
      </c>
      <c r="AA26" s="34">
        <f>SUM(AA9:AA25)</f>
        <v>40408.448125999996</v>
      </c>
      <c r="AB26" s="34">
        <f>SUM(AB9:AB25)</f>
        <v>46073.908145000001</v>
      </c>
      <c r="AC26" s="34">
        <f>SUM(AC9:AC25)</f>
        <v>45410.779705000015</v>
      </c>
      <c r="AD26" s="34">
        <f>SUM(AD9:AD25)</f>
        <v>38806.886135000001</v>
      </c>
      <c r="AE26" s="34">
        <f t="shared" si="0"/>
        <v>697444.93787500006</v>
      </c>
    </row>
    <row r="27" spans="1:118">
      <c r="A27" s="58" t="s">
        <v>106</v>
      </c>
      <c r="B27" s="34">
        <f t="shared" ref="B27:G27" si="2">B28-B26</f>
        <v>0</v>
      </c>
      <c r="C27" s="34">
        <f t="shared" si="2"/>
        <v>0</v>
      </c>
      <c r="D27" s="34">
        <f t="shared" si="2"/>
        <v>0</v>
      </c>
      <c r="E27" s="34">
        <f t="shared" si="2"/>
        <v>0</v>
      </c>
      <c r="F27" s="34">
        <f t="shared" si="2"/>
        <v>0</v>
      </c>
      <c r="G27" s="34">
        <f t="shared" si="2"/>
        <v>0</v>
      </c>
      <c r="H27" s="34">
        <f t="shared" ref="H27:AD27" si="3">H28-H26</f>
        <v>0</v>
      </c>
      <c r="I27" s="34">
        <f t="shared" si="3"/>
        <v>0</v>
      </c>
      <c r="J27" s="34">
        <f t="shared" si="3"/>
        <v>0</v>
      </c>
      <c r="K27" s="34">
        <f t="shared" si="3"/>
        <v>0</v>
      </c>
      <c r="L27" s="34">
        <f t="shared" si="3"/>
        <v>0</v>
      </c>
      <c r="M27" s="34">
        <f t="shared" si="3"/>
        <v>0</v>
      </c>
      <c r="N27" s="34">
        <f t="shared" si="3"/>
        <v>0</v>
      </c>
      <c r="O27" s="34">
        <f t="shared" si="3"/>
        <v>0</v>
      </c>
      <c r="P27" s="34">
        <f t="shared" si="3"/>
        <v>0</v>
      </c>
      <c r="Q27" s="34">
        <f t="shared" si="3"/>
        <v>0</v>
      </c>
      <c r="R27" s="34">
        <f t="shared" si="3"/>
        <v>0</v>
      </c>
      <c r="S27" s="34">
        <f t="shared" si="3"/>
        <v>0</v>
      </c>
      <c r="T27" s="34">
        <f t="shared" si="3"/>
        <v>0</v>
      </c>
      <c r="U27" s="34">
        <f t="shared" si="3"/>
        <v>0</v>
      </c>
      <c r="V27" s="34">
        <f t="shared" si="3"/>
        <v>0</v>
      </c>
      <c r="W27" s="34">
        <f t="shared" si="3"/>
        <v>0</v>
      </c>
      <c r="X27" s="34">
        <f t="shared" si="3"/>
        <v>0</v>
      </c>
      <c r="Y27" s="34">
        <f t="shared" si="3"/>
        <v>0</v>
      </c>
      <c r="Z27" s="34">
        <f t="shared" si="3"/>
        <v>0</v>
      </c>
      <c r="AA27" s="34">
        <f t="shared" si="3"/>
        <v>0</v>
      </c>
      <c r="AB27" s="34">
        <f t="shared" si="3"/>
        <v>0</v>
      </c>
      <c r="AC27" s="34">
        <f t="shared" si="3"/>
        <v>0</v>
      </c>
      <c r="AD27" s="34">
        <f t="shared" si="3"/>
        <v>0</v>
      </c>
      <c r="AE27" s="34">
        <f>SUM(B27:AD27)</f>
        <v>0</v>
      </c>
    </row>
    <row r="28" spans="1:118">
      <c r="A28" s="58" t="s">
        <v>94</v>
      </c>
      <c r="B28" s="34">
        <v>1045.4312339999999</v>
      </c>
      <c r="C28" s="34">
        <v>544.39760699999988</v>
      </c>
      <c r="D28" s="34">
        <v>563.36645299999998</v>
      </c>
      <c r="E28" s="34">
        <v>651.64543999999989</v>
      </c>
      <c r="F28" s="34">
        <v>627.13304100000005</v>
      </c>
      <c r="G28" s="34">
        <v>986.93672600000002</v>
      </c>
      <c r="H28" s="34">
        <v>1510.4387939999999</v>
      </c>
      <c r="I28" s="34">
        <v>3249.6449680000001</v>
      </c>
      <c r="J28" s="34">
        <v>4626.889334999998</v>
      </c>
      <c r="K28" s="34">
        <v>5083.6242460000003</v>
      </c>
      <c r="L28" s="34">
        <v>4964.1502860000001</v>
      </c>
      <c r="M28" s="34">
        <v>7344.0997479999996</v>
      </c>
      <c r="N28" s="34">
        <v>10419.95181</v>
      </c>
      <c r="O28" s="34">
        <v>14802.64904</v>
      </c>
      <c r="P28" s="34">
        <v>15011.025106999996</v>
      </c>
      <c r="Q28" s="34">
        <v>30285.815741999999</v>
      </c>
      <c r="R28" s="34">
        <v>42648.956582999999</v>
      </c>
      <c r="S28" s="34">
        <v>47154.60355</v>
      </c>
      <c r="T28" s="34">
        <v>48494.19039199999</v>
      </c>
      <c r="U28" s="34">
        <v>60503.809656999991</v>
      </c>
      <c r="V28" s="34">
        <v>44741.992868000008</v>
      </c>
      <c r="W28" s="34">
        <v>44582.015866999995</v>
      </c>
      <c r="X28" s="34">
        <v>47690.28874399999</v>
      </c>
      <c r="Y28" s="34">
        <v>47446.115814000004</v>
      </c>
      <c r="Z28" s="34">
        <v>41765.742711999992</v>
      </c>
      <c r="AA28" s="34">
        <v>40408.448125999996</v>
      </c>
      <c r="AB28" s="34">
        <v>46073.908145000001</v>
      </c>
      <c r="AC28" s="34">
        <v>45410.779705000015</v>
      </c>
      <c r="AD28" s="34">
        <v>38806.886135000001</v>
      </c>
      <c r="AE28" s="34">
        <f t="shared" si="0"/>
        <v>697444.93787500006</v>
      </c>
    </row>
    <row r="29" spans="1:118" s="13" customForma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G29" s="15"/>
    </row>
    <row r="30" spans="1:118" s="13" customFormat="1" ht="12.75" customHeight="1">
      <c r="A30" s="57"/>
      <c r="B30" s="114" t="s">
        <v>95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1:118" s="13" customForma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118">
      <c r="A32" s="58">
        <v>870323</v>
      </c>
      <c r="B32" s="59">
        <f>B9/B$28*100</f>
        <v>61.965745611155143</v>
      </c>
      <c r="C32" s="59">
        <f t="shared" ref="C32:H32" si="4">C9/C$28*100</f>
        <v>51.832270269329094</v>
      </c>
      <c r="D32" s="59">
        <f t="shared" si="4"/>
        <v>36.541322065550823</v>
      </c>
      <c r="E32" s="59">
        <f t="shared" si="4"/>
        <v>55.893893004146555</v>
      </c>
      <c r="F32" s="59">
        <f t="shared" si="4"/>
        <v>62.648319306142241</v>
      </c>
      <c r="G32" s="59">
        <f t="shared" si="4"/>
        <v>61.230546708827205</v>
      </c>
      <c r="H32" s="59">
        <f t="shared" si="4"/>
        <v>58.982623495831646</v>
      </c>
      <c r="I32" s="59">
        <f t="shared" ref="I32:AE45" si="5">I9/I$28*100</f>
        <v>54.745968667922497</v>
      </c>
      <c r="J32" s="59">
        <f>J9/J$28*100</f>
        <v>55.931218441385099</v>
      </c>
      <c r="K32" s="59">
        <f>K9/K$28*100</f>
        <v>54.520006060259071</v>
      </c>
      <c r="L32" s="59">
        <f t="shared" si="5"/>
        <v>51.357361000734215</v>
      </c>
      <c r="M32" s="59">
        <f t="shared" si="5"/>
        <v>43.933633919918812</v>
      </c>
      <c r="N32" s="59">
        <f t="shared" si="5"/>
        <v>41.22717270033133</v>
      </c>
      <c r="O32" s="59">
        <f t="shared" si="5"/>
        <v>38.307223238739972</v>
      </c>
      <c r="P32" s="59">
        <f t="shared" si="5"/>
        <v>56.271840908859538</v>
      </c>
      <c r="Q32" s="59">
        <f t="shared" si="5"/>
        <v>59.476823601022367</v>
      </c>
      <c r="R32" s="59">
        <f t="shared" si="5"/>
        <v>61.608829821814446</v>
      </c>
      <c r="S32" s="59">
        <f t="shared" si="5"/>
        <v>65.483098750387015</v>
      </c>
      <c r="T32" s="59">
        <f t="shared" si="5"/>
        <v>74.818760910761611</v>
      </c>
      <c r="U32" s="59">
        <f t="shared" si="5"/>
        <v>80.523351270267284</v>
      </c>
      <c r="V32" s="59">
        <f t="shared" si="5"/>
        <v>80.713414388003912</v>
      </c>
      <c r="W32" s="59">
        <f t="shared" si="5"/>
        <v>79.458632917542332</v>
      </c>
      <c r="X32" s="59">
        <f t="shared" si="5"/>
        <v>79.48959657907163</v>
      </c>
      <c r="Y32" s="59">
        <f t="shared" si="5"/>
        <v>77.674679850453728</v>
      </c>
      <c r="Z32" s="59">
        <f t="shared" si="5"/>
        <v>76.576381003302103</v>
      </c>
      <c r="AA32" s="59">
        <f t="shared" si="5"/>
        <v>81.724246385378251</v>
      </c>
      <c r="AB32" s="59">
        <f t="shared" ref="AB32:AD51" si="6">AB9/AB$28*100</f>
        <v>86.538034938386062</v>
      </c>
      <c r="AC32" s="59">
        <f t="shared" si="6"/>
        <v>82.857740936029558</v>
      </c>
      <c r="AD32" s="59">
        <f t="shared" si="6"/>
        <v>85.584934260018514</v>
      </c>
      <c r="AE32" s="59">
        <f t="shared" si="5"/>
        <v>74.113610233076486</v>
      </c>
    </row>
    <row r="33" spans="1:31">
      <c r="A33" s="58">
        <v>870324</v>
      </c>
      <c r="B33" s="59">
        <f t="shared" ref="B33:H33" si="7">B10/B$28*100</f>
        <v>5.1162108286502566</v>
      </c>
      <c r="C33" s="59">
        <f t="shared" si="7"/>
        <v>2.2106248898335079</v>
      </c>
      <c r="D33" s="59">
        <f t="shared" si="7"/>
        <v>3.5228604568685604</v>
      </c>
      <c r="E33" s="59">
        <f t="shared" si="7"/>
        <v>7.2143698266345595</v>
      </c>
      <c r="F33" s="59">
        <f t="shared" si="7"/>
        <v>9.426500301392986</v>
      </c>
      <c r="G33" s="59">
        <f t="shared" si="7"/>
        <v>14.518503793119558</v>
      </c>
      <c r="H33" s="59">
        <f t="shared" si="7"/>
        <v>22.431161815087755</v>
      </c>
      <c r="I33" s="59">
        <f t="shared" ref="I33:V33" si="8">I10/I$28*100</f>
        <v>31.182095489761824</v>
      </c>
      <c r="J33" s="59">
        <f t="shared" si="8"/>
        <v>31.665729433314848</v>
      </c>
      <c r="K33" s="59">
        <f t="shared" si="8"/>
        <v>34.443198754859345</v>
      </c>
      <c r="L33" s="59">
        <f t="shared" si="8"/>
        <v>42.678843345557809</v>
      </c>
      <c r="M33" s="59">
        <f t="shared" si="8"/>
        <v>49.614800207367779</v>
      </c>
      <c r="N33" s="59">
        <f t="shared" si="8"/>
        <v>51.690253603965566</v>
      </c>
      <c r="O33" s="59">
        <f t="shared" si="8"/>
        <v>55.674974220695304</v>
      </c>
      <c r="P33" s="59">
        <f t="shared" si="8"/>
        <v>36.693155209176759</v>
      </c>
      <c r="Q33" s="59">
        <f t="shared" si="8"/>
        <v>32.284832560875586</v>
      </c>
      <c r="R33" s="59">
        <f t="shared" si="8"/>
        <v>29.105530731666107</v>
      </c>
      <c r="S33" s="59">
        <f t="shared" si="8"/>
        <v>23.977078517925531</v>
      </c>
      <c r="T33" s="59">
        <f t="shared" si="8"/>
        <v>15.815141267448013</v>
      </c>
      <c r="U33" s="59">
        <f t="shared" si="8"/>
        <v>11.890446107086863</v>
      </c>
      <c r="V33" s="59">
        <f t="shared" si="8"/>
        <v>10.090903085877267</v>
      </c>
      <c r="W33" s="59">
        <f t="shared" si="5"/>
        <v>11.063298855112762</v>
      </c>
      <c r="X33" s="59">
        <f t="shared" si="5"/>
        <v>13.250299565013682</v>
      </c>
      <c r="Y33" s="59">
        <f t="shared" si="5"/>
        <v>15.580626692351307</v>
      </c>
      <c r="Z33" s="59">
        <f t="shared" si="5"/>
        <v>15.713920291699567</v>
      </c>
      <c r="AA33" s="59">
        <f t="shared" ref="AA33:AA44" si="9">AA10/AA$28*100</f>
        <v>9.996076744657314</v>
      </c>
      <c r="AB33" s="59">
        <f t="shared" si="6"/>
        <v>8.7608615668042535</v>
      </c>
      <c r="AC33" s="59">
        <f t="shared" si="6"/>
        <v>13.024647045090848</v>
      </c>
      <c r="AD33" s="59">
        <f t="shared" si="6"/>
        <v>10.171834383382432</v>
      </c>
      <c r="AE33" s="59">
        <f t="shared" si="5"/>
        <v>18.040287413993724</v>
      </c>
    </row>
    <row r="34" spans="1:31">
      <c r="A34" s="58">
        <v>870322</v>
      </c>
      <c r="B34" s="59">
        <f t="shared" ref="B34:H34" si="10">B11/B$28*100</f>
        <v>12.107329672532055</v>
      </c>
      <c r="C34" s="59">
        <f t="shared" si="10"/>
        <v>18.227850880321746</v>
      </c>
      <c r="D34" s="59">
        <f t="shared" si="10"/>
        <v>16.46663632632027</v>
      </c>
      <c r="E34" s="59">
        <f t="shared" si="10"/>
        <v>1.6022949535256477</v>
      </c>
      <c r="F34" s="59">
        <f t="shared" si="10"/>
        <v>0.38668605247351329</v>
      </c>
      <c r="G34" s="59">
        <f t="shared" si="10"/>
        <v>0.49212030235056836</v>
      </c>
      <c r="H34" s="59">
        <f t="shared" si="10"/>
        <v>1.3803645723892868</v>
      </c>
      <c r="I34" s="59">
        <f t="shared" si="5"/>
        <v>0.62144444081929628</v>
      </c>
      <c r="J34" s="59">
        <f t="shared" ref="J34:J45" si="11">J11/J$28*100</f>
        <v>0.26052879434169579</v>
      </c>
      <c r="K34" s="59">
        <f t="shared" si="5"/>
        <v>2.5643102969809858E-2</v>
      </c>
      <c r="L34" s="59">
        <f t="shared" si="5"/>
        <v>0.15349559463357471</v>
      </c>
      <c r="M34" s="59">
        <f t="shared" si="5"/>
        <v>0.4397091012931052</v>
      </c>
      <c r="N34" s="59">
        <f t="shared" si="5"/>
        <v>0.19230458418022184</v>
      </c>
      <c r="O34" s="59">
        <f t="shared" si="5"/>
        <v>0.22423444553948571</v>
      </c>
      <c r="P34" s="59">
        <f t="shared" si="5"/>
        <v>0.5007600711089798</v>
      </c>
      <c r="Q34" s="59">
        <f t="shared" si="5"/>
        <v>0.62333949201902272</v>
      </c>
      <c r="R34" s="59">
        <f t="shared" si="5"/>
        <v>1.3843984338771553</v>
      </c>
      <c r="S34" s="59">
        <f t="shared" si="5"/>
        <v>2.1405990380763154</v>
      </c>
      <c r="T34" s="59">
        <f t="shared" si="5"/>
        <v>1.7620914651685111</v>
      </c>
      <c r="U34" s="59">
        <f t="shared" si="5"/>
        <v>1.5279652128368788</v>
      </c>
      <c r="V34" s="59">
        <f t="shared" si="5"/>
        <v>2.8556927890304626</v>
      </c>
      <c r="W34" s="59">
        <f t="shared" si="5"/>
        <v>2.4455303238250945</v>
      </c>
      <c r="X34" s="59">
        <f t="shared" si="5"/>
        <v>2.605657136341704</v>
      </c>
      <c r="Y34" s="59">
        <f t="shared" si="5"/>
        <v>2.3992128554053522</v>
      </c>
      <c r="Z34" s="59">
        <f t="shared" si="5"/>
        <v>3.2423885966498416</v>
      </c>
      <c r="AA34" s="59">
        <f t="shared" si="9"/>
        <v>3.8781248988171058</v>
      </c>
      <c r="AB34" s="59">
        <f t="shared" si="6"/>
        <v>2.7265483167750926</v>
      </c>
      <c r="AC34" s="59">
        <f t="shared" si="6"/>
        <v>1.9781370807449332</v>
      </c>
      <c r="AD34" s="59">
        <f t="shared" si="6"/>
        <v>0.9768580470003223</v>
      </c>
      <c r="AE34" s="59">
        <f t="shared" si="5"/>
        <v>2.0547064777131383</v>
      </c>
    </row>
    <row r="35" spans="1:31">
      <c r="A35" s="58">
        <v>870333</v>
      </c>
      <c r="B35" s="59">
        <f t="shared" ref="B35:H35" si="12">B12/B$28*100</f>
        <v>9.6249946172930215E-2</v>
      </c>
      <c r="C35" s="59">
        <f t="shared" si="12"/>
        <v>0.15107891537811263</v>
      </c>
      <c r="D35" s="59">
        <f t="shared" si="12"/>
        <v>0.14666155494352803</v>
      </c>
      <c r="E35" s="59">
        <f t="shared" si="12"/>
        <v>0.23846925100864669</v>
      </c>
      <c r="F35" s="59">
        <f t="shared" si="12"/>
        <v>4.2553650111380424E-2</v>
      </c>
      <c r="G35" s="59">
        <f t="shared" si="12"/>
        <v>0.13868285209603193</v>
      </c>
      <c r="H35" s="59">
        <f t="shared" si="12"/>
        <v>7.8221706479819145E-2</v>
      </c>
      <c r="I35" s="59">
        <f t="shared" si="5"/>
        <v>5.7936852134303669E-2</v>
      </c>
      <c r="J35" s="59">
        <f t="shared" si="11"/>
        <v>2.1034002102408193E-2</v>
      </c>
      <c r="K35" s="59">
        <f t="shared" si="5"/>
        <v>5.2485842204003055E-2</v>
      </c>
      <c r="L35" s="59">
        <f t="shared" si="5"/>
        <v>5.6737242785401036E-2</v>
      </c>
      <c r="M35" s="59">
        <f t="shared" si="5"/>
        <v>0.11995621386268786</v>
      </c>
      <c r="N35" s="59">
        <f t="shared" si="5"/>
        <v>0.26727261802950697</v>
      </c>
      <c r="O35" s="59">
        <f t="shared" si="5"/>
        <v>0.19890226350999132</v>
      </c>
      <c r="P35" s="59">
        <f t="shared" si="5"/>
        <v>1.2051846207067971</v>
      </c>
      <c r="Q35" s="59">
        <f t="shared" si="5"/>
        <v>2.3029315470369474</v>
      </c>
      <c r="R35" s="59">
        <f t="shared" si="5"/>
        <v>2.8202249137308044</v>
      </c>
      <c r="S35" s="59">
        <f t="shared" si="5"/>
        <v>3.6301682829014053</v>
      </c>
      <c r="T35" s="59">
        <f t="shared" si="5"/>
        <v>4.0223227014050451</v>
      </c>
      <c r="U35" s="59">
        <f t="shared" si="5"/>
        <v>2.7238202740334927</v>
      </c>
      <c r="V35" s="59">
        <f t="shared" si="5"/>
        <v>3.5528262714844425</v>
      </c>
      <c r="W35" s="59">
        <f t="shared" si="5"/>
        <v>2.6909336907934853</v>
      </c>
      <c r="X35" s="59">
        <f t="shared" si="5"/>
        <v>2.3318512852156115</v>
      </c>
      <c r="Y35" s="59">
        <f t="shared" si="5"/>
        <v>1.4485300413088942</v>
      </c>
      <c r="Z35" s="59">
        <f t="shared" si="5"/>
        <v>0.89282910535399296</v>
      </c>
      <c r="AA35" s="59">
        <f t="shared" si="9"/>
        <v>0.51491742853178646</v>
      </c>
      <c r="AB35" s="59">
        <f t="shared" si="6"/>
        <v>6.3611419521355642E-2</v>
      </c>
      <c r="AC35" s="59">
        <f t="shared" si="6"/>
        <v>0.33216913908965873</v>
      </c>
      <c r="AD35" s="59">
        <f t="shared" si="6"/>
        <v>0.63654828975625555</v>
      </c>
      <c r="AE35" s="59">
        <f t="shared" si="5"/>
        <v>1.8739533428719848</v>
      </c>
    </row>
    <row r="36" spans="1:31">
      <c r="A36" s="58">
        <v>870120</v>
      </c>
      <c r="B36" s="59">
        <f t="shared" ref="B36:H36" si="13">B13/B$28*100</f>
        <v>1.523123614651827</v>
      </c>
      <c r="C36" s="59">
        <f t="shared" si="13"/>
        <v>4.026281107440651</v>
      </c>
      <c r="D36" s="59">
        <f t="shared" si="13"/>
        <v>4.9310190289232576</v>
      </c>
      <c r="E36" s="59">
        <f t="shared" si="13"/>
        <v>4.929526246665672</v>
      </c>
      <c r="F36" s="59">
        <f t="shared" si="13"/>
        <v>2.9800952554180604</v>
      </c>
      <c r="G36" s="59">
        <f t="shared" si="13"/>
        <v>2.1241509660873641</v>
      </c>
      <c r="H36" s="59">
        <f t="shared" si="13"/>
        <v>1.4996244197366662</v>
      </c>
      <c r="I36" s="59">
        <f t="shared" si="5"/>
        <v>1.8396549342678843</v>
      </c>
      <c r="J36" s="59">
        <f t="shared" si="11"/>
        <v>1.5351685302410636</v>
      </c>
      <c r="K36" s="59">
        <f t="shared" si="5"/>
        <v>1.7635685027378396</v>
      </c>
      <c r="L36" s="59">
        <f t="shared" si="5"/>
        <v>1.3062890175360011</v>
      </c>
      <c r="M36" s="59">
        <f t="shared" si="5"/>
        <v>0.70378920185657601</v>
      </c>
      <c r="N36" s="59">
        <f t="shared" si="5"/>
        <v>0.74657442201740842</v>
      </c>
      <c r="O36" s="59">
        <f t="shared" si="5"/>
        <v>0.59033663342193243</v>
      </c>
      <c r="P36" s="59">
        <f t="shared" si="5"/>
        <v>0.45752450289336538</v>
      </c>
      <c r="Q36" s="59">
        <f t="shared" si="5"/>
        <v>0.39859629678915853</v>
      </c>
      <c r="R36" s="59">
        <f t="shared" si="5"/>
        <v>0.23905345445341819</v>
      </c>
      <c r="S36" s="59">
        <f t="shared" si="5"/>
        <v>0.23454854388230778</v>
      </c>
      <c r="T36" s="59">
        <f t="shared" si="5"/>
        <v>0.28466303671454446</v>
      </c>
      <c r="U36" s="59">
        <f t="shared" si="5"/>
        <v>0.27164829939098661</v>
      </c>
      <c r="V36" s="59">
        <f t="shared" si="5"/>
        <v>0.41959260633262851</v>
      </c>
      <c r="W36" s="59">
        <f t="shared" si="5"/>
        <v>0.62433051217414581</v>
      </c>
      <c r="X36" s="59">
        <f t="shared" si="5"/>
        <v>0.81291622091253335</v>
      </c>
      <c r="Y36" s="59">
        <f t="shared" si="5"/>
        <v>0.70184557215480559</v>
      </c>
      <c r="Z36" s="59">
        <f t="shared" si="5"/>
        <v>0.58111647546558787</v>
      </c>
      <c r="AA36" s="59">
        <f t="shared" si="9"/>
        <v>0.68760640877277923</v>
      </c>
      <c r="AB36" s="59">
        <f t="shared" si="6"/>
        <v>0.76691225734091684</v>
      </c>
      <c r="AC36" s="59">
        <f t="shared" si="6"/>
        <v>0</v>
      </c>
      <c r="AD36" s="59">
        <f t="shared" si="6"/>
        <v>0</v>
      </c>
      <c r="AE36" s="59">
        <f t="shared" si="5"/>
        <v>0.49139926966023068</v>
      </c>
    </row>
    <row r="37" spans="1:31">
      <c r="A37" s="58">
        <v>870431</v>
      </c>
      <c r="B37" s="59">
        <f t="shared" ref="B37:H37" si="14">B14/B$28*100</f>
        <v>0.88014426016278757</v>
      </c>
      <c r="C37" s="59">
        <f t="shared" si="14"/>
        <v>4.3557880664967739</v>
      </c>
      <c r="D37" s="59">
        <f t="shared" si="14"/>
        <v>7.1976390827091024</v>
      </c>
      <c r="E37" s="59">
        <f t="shared" si="14"/>
        <v>3.9026354577114826</v>
      </c>
      <c r="F37" s="59">
        <f t="shared" si="14"/>
        <v>1.9912918286185466</v>
      </c>
      <c r="G37" s="59">
        <f t="shared" si="14"/>
        <v>1.0124134340908091</v>
      </c>
      <c r="H37" s="59">
        <f t="shared" si="14"/>
        <v>0.30436135633311867</v>
      </c>
      <c r="I37" s="59">
        <f t="shared" si="5"/>
        <v>0.20193135141278609</v>
      </c>
      <c r="J37" s="59">
        <f t="shared" si="11"/>
        <v>0.15190953340577365</v>
      </c>
      <c r="K37" s="59">
        <f t="shared" si="5"/>
        <v>7.6399863799060178E-2</v>
      </c>
      <c r="L37" s="59">
        <f t="shared" si="5"/>
        <v>7.1024944791528405E-2</v>
      </c>
      <c r="M37" s="59">
        <f t="shared" si="5"/>
        <v>0.15106805981252311</v>
      </c>
      <c r="N37" s="59">
        <f t="shared" si="5"/>
        <v>6.6993716739655429E-2</v>
      </c>
      <c r="O37" s="59">
        <f t="shared" si="5"/>
        <v>0.24321670332596093</v>
      </c>
      <c r="P37" s="59">
        <f t="shared" si="5"/>
        <v>0.16733881144656998</v>
      </c>
      <c r="Q37" s="59">
        <f t="shared" si="5"/>
        <v>0.22767720238215536</v>
      </c>
      <c r="R37" s="59">
        <f t="shared" si="5"/>
        <v>0.33742014466389414</v>
      </c>
      <c r="S37" s="59">
        <f t="shared" si="5"/>
        <v>0.38058848233069281</v>
      </c>
      <c r="T37" s="59">
        <f t="shared" si="5"/>
        <v>0.38634271545836024</v>
      </c>
      <c r="U37" s="59">
        <f t="shared" si="5"/>
        <v>0.5929567725302618</v>
      </c>
      <c r="V37" s="59">
        <f t="shared" si="5"/>
        <v>0.31596414674033996</v>
      </c>
      <c r="W37" s="59">
        <f t="shared" si="5"/>
        <v>0.59048752031614815</v>
      </c>
      <c r="X37" s="59">
        <f t="shared" si="5"/>
        <v>0.56996445431292952</v>
      </c>
      <c r="Y37" s="59">
        <f t="shared" si="5"/>
        <v>0.6016676962959453</v>
      </c>
      <c r="Z37" s="59">
        <f t="shared" si="5"/>
        <v>0.63239709831405055</v>
      </c>
      <c r="AA37" s="59">
        <f t="shared" si="9"/>
        <v>0.40548836344589295</v>
      </c>
      <c r="AB37" s="59">
        <f t="shared" si="6"/>
        <v>0.10074614867468608</v>
      </c>
      <c r="AC37" s="59">
        <f t="shared" si="6"/>
        <v>0.9355609984235127</v>
      </c>
      <c r="AD37" s="59">
        <f t="shared" si="6"/>
        <v>1.5180510230855193</v>
      </c>
      <c r="AE37" s="59">
        <f t="shared" si="5"/>
        <v>0.51830090530356343</v>
      </c>
    </row>
    <row r="38" spans="1:31">
      <c r="A38" s="58">
        <v>870423</v>
      </c>
      <c r="B38" s="59">
        <f t="shared" ref="B38:H38" si="15">B15/B$28*100</f>
        <v>2.0215240670722108</v>
      </c>
      <c r="C38" s="59">
        <f t="shared" si="15"/>
        <v>1.9401918495207497</v>
      </c>
      <c r="D38" s="59">
        <f t="shared" si="15"/>
        <v>5.2810643661098506</v>
      </c>
      <c r="E38" s="59">
        <f t="shared" si="15"/>
        <v>3.6639292680387667</v>
      </c>
      <c r="F38" s="59">
        <f t="shared" si="15"/>
        <v>3.702673831851254</v>
      </c>
      <c r="G38" s="59">
        <f t="shared" si="15"/>
        <v>7.0847541851431721</v>
      </c>
      <c r="H38" s="59">
        <f t="shared" si="15"/>
        <v>5.9458273553850471</v>
      </c>
      <c r="I38" s="59">
        <f t="shared" si="5"/>
        <v>7.891149295543598</v>
      </c>
      <c r="J38" s="59">
        <f t="shared" si="11"/>
        <v>8.1233380957878509</v>
      </c>
      <c r="K38" s="59">
        <f t="shared" si="5"/>
        <v>7.3385595777174597</v>
      </c>
      <c r="L38" s="59">
        <f t="shared" si="5"/>
        <v>2.570218600347991</v>
      </c>
      <c r="M38" s="59">
        <f t="shared" si="5"/>
        <v>3.3476445641544137</v>
      </c>
      <c r="N38" s="59">
        <f t="shared" si="5"/>
        <v>3.7963205992984332</v>
      </c>
      <c r="O38" s="59">
        <f t="shared" si="5"/>
        <v>3.1908455893513503</v>
      </c>
      <c r="P38" s="59">
        <f t="shared" si="5"/>
        <v>3.0350220038440185</v>
      </c>
      <c r="Q38" s="59">
        <f t="shared" si="5"/>
        <v>3.0094630627235364</v>
      </c>
      <c r="R38" s="59">
        <f t="shared" si="5"/>
        <v>3.0618455540844667</v>
      </c>
      <c r="S38" s="59">
        <f t="shared" si="5"/>
        <v>2.8121532006815055</v>
      </c>
      <c r="T38" s="59">
        <f t="shared" si="5"/>
        <v>1.2224592434845492</v>
      </c>
      <c r="U38" s="59">
        <f t="shared" si="5"/>
        <v>0.403331119781425</v>
      </c>
      <c r="V38" s="59">
        <f t="shared" si="5"/>
        <v>0.28809370735962447</v>
      </c>
      <c r="W38" s="59">
        <f t="shared" si="5"/>
        <v>0.19056578386552214</v>
      </c>
      <c r="X38" s="59">
        <f t="shared" si="5"/>
        <v>0.34348772950260092</v>
      </c>
      <c r="Y38" s="59">
        <f t="shared" si="5"/>
        <v>0.90924026887930476</v>
      </c>
      <c r="Z38" s="59">
        <f t="shared" si="5"/>
        <v>1.8735949110158376</v>
      </c>
      <c r="AA38" s="59">
        <f t="shared" si="9"/>
        <v>2.3082217191109167</v>
      </c>
      <c r="AB38" s="59">
        <f t="shared" si="6"/>
        <v>0.76871931481340161</v>
      </c>
      <c r="AC38" s="59">
        <f t="shared" si="6"/>
        <v>0.45442302761711623</v>
      </c>
      <c r="AD38" s="59">
        <f t="shared" si="6"/>
        <v>0.46880311490882265</v>
      </c>
      <c r="AE38" s="59">
        <f t="shared" si="5"/>
        <v>1.5223471480558561</v>
      </c>
    </row>
    <row r="39" spans="1:31">
      <c r="A39" s="58">
        <v>870600</v>
      </c>
      <c r="B39" s="59">
        <f t="shared" ref="B39:H39" si="16">B16/B$28*100</f>
        <v>4.0264873126987517</v>
      </c>
      <c r="C39" s="59">
        <f t="shared" si="16"/>
        <v>4.5930130254962718</v>
      </c>
      <c r="D39" s="59">
        <f t="shared" si="16"/>
        <v>3.7274377784081505</v>
      </c>
      <c r="E39" s="59">
        <f t="shared" si="16"/>
        <v>1.8789592082467426</v>
      </c>
      <c r="F39" s="59">
        <f t="shared" si="16"/>
        <v>3.257133281867699</v>
      </c>
      <c r="G39" s="59">
        <f t="shared" si="16"/>
        <v>1.5195877916899001</v>
      </c>
      <c r="H39" s="59">
        <f t="shared" si="16"/>
        <v>1.4522734113514832</v>
      </c>
      <c r="I39" s="59">
        <f t="shared" si="5"/>
        <v>0.2418994098557784</v>
      </c>
      <c r="J39" s="59">
        <f t="shared" si="11"/>
        <v>0.61436420761077071</v>
      </c>
      <c r="K39" s="59">
        <f t="shared" si="5"/>
        <v>0.31312867021053226</v>
      </c>
      <c r="L39" s="59">
        <f t="shared" si="5"/>
        <v>0.28156119768207999</v>
      </c>
      <c r="M39" s="59">
        <f t="shared" si="5"/>
        <v>0.11213247753399114</v>
      </c>
      <c r="N39" s="59">
        <f t="shared" si="5"/>
        <v>0.29320083774936384</v>
      </c>
      <c r="O39" s="59">
        <f t="shared" si="5"/>
        <v>0.32178119518531795</v>
      </c>
      <c r="P39" s="59">
        <f t="shared" si="5"/>
        <v>0.3208219668991325</v>
      </c>
      <c r="Q39" s="59">
        <f t="shared" si="5"/>
        <v>0.27081300929351737</v>
      </c>
      <c r="R39" s="59">
        <f t="shared" si="5"/>
        <v>0.21306593708372507</v>
      </c>
      <c r="S39" s="59">
        <f t="shared" si="5"/>
        <v>0.16945759053041598</v>
      </c>
      <c r="T39" s="59">
        <f t="shared" si="5"/>
        <v>0.28008182403310433</v>
      </c>
      <c r="U39" s="59">
        <f t="shared" si="5"/>
        <v>0.24927331825054899</v>
      </c>
      <c r="V39" s="59">
        <f t="shared" si="5"/>
        <v>0.51766779294637466</v>
      </c>
      <c r="W39" s="59">
        <f t="shared" si="5"/>
        <v>0.41719929299490427</v>
      </c>
      <c r="X39" s="59">
        <f t="shared" si="5"/>
        <v>0.2657843249396285</v>
      </c>
      <c r="Y39" s="59">
        <f t="shared" si="5"/>
        <v>0.34004094588580469</v>
      </c>
      <c r="Z39" s="59">
        <f t="shared" si="5"/>
        <v>0.26251610741378745</v>
      </c>
      <c r="AA39" s="59">
        <f t="shared" si="9"/>
        <v>0.16659955806786877</v>
      </c>
      <c r="AB39" s="59">
        <f t="shared" si="6"/>
        <v>4.45122409313689E-2</v>
      </c>
      <c r="AC39" s="59">
        <f t="shared" si="6"/>
        <v>4.9976036851666718E-2</v>
      </c>
      <c r="AD39" s="59">
        <f t="shared" si="6"/>
        <v>0.10531794243377522</v>
      </c>
      <c r="AE39" s="59">
        <f t="shared" si="5"/>
        <v>0.26735236600630263</v>
      </c>
    </row>
    <row r="40" spans="1:31">
      <c r="A40" s="58">
        <v>870332</v>
      </c>
      <c r="B40" s="59">
        <f t="shared" ref="B40:H40" si="17">B17/B$28*100</f>
        <v>2.7391702169097427</v>
      </c>
      <c r="C40" s="59">
        <f t="shared" si="17"/>
        <v>9.7655462324616749E-2</v>
      </c>
      <c r="D40" s="59">
        <f t="shared" si="17"/>
        <v>8.6697920580656229E-2</v>
      </c>
      <c r="E40" s="59">
        <f t="shared" si="17"/>
        <v>2.5936497000577496E-2</v>
      </c>
      <c r="F40" s="59">
        <f t="shared" si="17"/>
        <v>1.5978108861912126E-2</v>
      </c>
      <c r="G40" s="59">
        <f t="shared" si="17"/>
        <v>2.8147701132362153E-2</v>
      </c>
      <c r="H40" s="59">
        <f t="shared" si="17"/>
        <v>2.320676623193247E-2</v>
      </c>
      <c r="I40" s="59">
        <f t="shared" si="5"/>
        <v>2.8083406310125875E-2</v>
      </c>
      <c r="J40" s="59">
        <f t="shared" si="11"/>
        <v>1.7959755244502738E-2</v>
      </c>
      <c r="K40" s="59">
        <f t="shared" si="5"/>
        <v>4.5285546071022496E-2</v>
      </c>
      <c r="L40" s="59">
        <f t="shared" si="5"/>
        <v>1.6127634214819577E-2</v>
      </c>
      <c r="M40" s="59">
        <f t="shared" si="5"/>
        <v>0.27180016182971922</v>
      </c>
      <c r="N40" s="59">
        <f t="shared" si="5"/>
        <v>0.78440079657143813</v>
      </c>
      <c r="O40" s="59">
        <f t="shared" si="5"/>
        <v>0.28833957276609185</v>
      </c>
      <c r="P40" s="59">
        <f t="shared" si="5"/>
        <v>0.51563707640396539</v>
      </c>
      <c r="Q40" s="59">
        <f t="shared" si="5"/>
        <v>0.55795752849958025</v>
      </c>
      <c r="R40" s="59">
        <f t="shared" si="5"/>
        <v>0.50526681603717205</v>
      </c>
      <c r="S40" s="59">
        <f t="shared" si="5"/>
        <v>0.73205287291615884</v>
      </c>
      <c r="T40" s="59">
        <f t="shared" si="5"/>
        <v>1.028372716337316</v>
      </c>
      <c r="U40" s="59">
        <f t="shared" si="5"/>
        <v>0.95467507463502799</v>
      </c>
      <c r="V40" s="59">
        <f t="shared" si="5"/>
        <v>0.61803912225325219</v>
      </c>
      <c r="W40" s="59">
        <f t="shared" si="5"/>
        <v>0.35707891153893756</v>
      </c>
      <c r="X40" s="59">
        <f t="shared" si="5"/>
        <v>0.12386944502916682</v>
      </c>
      <c r="Y40" s="59">
        <f t="shared" si="5"/>
        <v>0.10497905496681971</v>
      </c>
      <c r="Z40" s="59">
        <f t="shared" si="5"/>
        <v>2.3056635354010369E-2</v>
      </c>
      <c r="AA40" s="59">
        <f t="shared" si="9"/>
        <v>2.4079123181519634E-3</v>
      </c>
      <c r="AB40" s="59">
        <f t="shared" si="6"/>
        <v>5.0518158621900861E-3</v>
      </c>
      <c r="AC40" s="59">
        <f t="shared" si="6"/>
        <v>2.0448006090892111E-2</v>
      </c>
      <c r="AD40" s="59">
        <f t="shared" si="6"/>
        <v>5.446066176626E-2</v>
      </c>
      <c r="AE40" s="59">
        <f t="shared" si="5"/>
        <v>0.38011802309118592</v>
      </c>
    </row>
    <row r="41" spans="1:31">
      <c r="A41" s="58">
        <v>870290</v>
      </c>
      <c r="B41" s="59">
        <f t="shared" ref="B41:H41" si="18">B18/B$28*100</f>
        <v>1.1774685507435299</v>
      </c>
      <c r="C41" s="59">
        <f t="shared" si="18"/>
        <v>2.1896508814007341</v>
      </c>
      <c r="D41" s="59">
        <f t="shared" si="18"/>
        <v>9.9253771150622647</v>
      </c>
      <c r="E41" s="59">
        <f t="shared" si="18"/>
        <v>8.466736757952301</v>
      </c>
      <c r="F41" s="59">
        <f t="shared" si="18"/>
        <v>6.525166164861659</v>
      </c>
      <c r="G41" s="59">
        <f t="shared" si="18"/>
        <v>6.2551534838718723</v>
      </c>
      <c r="H41" s="59">
        <f t="shared" si="18"/>
        <v>4.6361544922024827</v>
      </c>
      <c r="I41" s="59">
        <f t="shared" si="5"/>
        <v>2.0853738075180406</v>
      </c>
      <c r="J41" s="59">
        <f t="shared" si="11"/>
        <v>1.2938306638794945</v>
      </c>
      <c r="K41" s="59">
        <f t="shared" si="5"/>
        <v>0.92908017419193012</v>
      </c>
      <c r="L41" s="59">
        <f t="shared" si="5"/>
        <v>0.8009078635698661</v>
      </c>
      <c r="M41" s="59">
        <f t="shared" si="5"/>
        <v>0.66702567613328667</v>
      </c>
      <c r="N41" s="59">
        <f t="shared" si="5"/>
        <v>0.42941917406046048</v>
      </c>
      <c r="O41" s="59">
        <f t="shared" si="5"/>
        <v>0.52405575373960223</v>
      </c>
      <c r="P41" s="59">
        <f t="shared" si="5"/>
        <v>0.54996992817966917</v>
      </c>
      <c r="Q41" s="59">
        <f t="shared" si="5"/>
        <v>0.72746557952033131</v>
      </c>
      <c r="R41" s="59">
        <f t="shared" si="5"/>
        <v>0.57356143408560067</v>
      </c>
      <c r="S41" s="59">
        <f t="shared" si="5"/>
        <v>0.2812338902592682</v>
      </c>
      <c r="T41" s="59">
        <f t="shared" si="5"/>
        <v>0.21644627150495893</v>
      </c>
      <c r="U41" s="59">
        <f t="shared" si="5"/>
        <v>7.4792478781977881E-2</v>
      </c>
      <c r="V41" s="59">
        <f t="shared" si="5"/>
        <v>7.9484405410638309E-2</v>
      </c>
      <c r="W41" s="59">
        <f t="shared" si="5"/>
        <v>6.6270632732579757E-2</v>
      </c>
      <c r="X41" s="59">
        <f t="shared" si="5"/>
        <v>8.3577237734830542E-2</v>
      </c>
      <c r="Y41" s="59">
        <f t="shared" si="5"/>
        <v>3.2064068341524872E-2</v>
      </c>
      <c r="Z41" s="59">
        <f t="shared" si="5"/>
        <v>1.8969565690791976E-2</v>
      </c>
      <c r="AA41" s="59">
        <f t="shared" si="9"/>
        <v>4.0956136074306232E-2</v>
      </c>
      <c r="AB41" s="59">
        <f t="shared" si="6"/>
        <v>3.9273761937131633E-2</v>
      </c>
      <c r="AC41" s="59">
        <f t="shared" si="6"/>
        <v>4.3969471851639491E-2</v>
      </c>
      <c r="AD41" s="59">
        <f t="shared" si="6"/>
        <v>3.2351500597923452E-2</v>
      </c>
      <c r="AE41" s="59">
        <f t="shared" si="5"/>
        <v>0.24654569237237503</v>
      </c>
    </row>
    <row r="42" spans="1:31">
      <c r="A42" s="58">
        <v>870422</v>
      </c>
      <c r="B42" s="59">
        <f t="shared" ref="B42:H42" si="19">B19/B$28*100</f>
        <v>4.3993674097554276</v>
      </c>
      <c r="C42" s="59">
        <f t="shared" si="19"/>
        <v>4.6142004808628787</v>
      </c>
      <c r="D42" s="59">
        <f t="shared" si="19"/>
        <v>6.8585906729522641</v>
      </c>
      <c r="E42" s="59">
        <f t="shared" si="19"/>
        <v>5.1501075492832431</v>
      </c>
      <c r="F42" s="59">
        <f t="shared" si="19"/>
        <v>5.4139084979258811</v>
      </c>
      <c r="G42" s="59">
        <f t="shared" si="19"/>
        <v>1.5304554590057884</v>
      </c>
      <c r="H42" s="59">
        <f t="shared" si="19"/>
        <v>1.6837587925459494</v>
      </c>
      <c r="I42" s="59">
        <f t="shared" si="5"/>
        <v>0.44482477754782224</v>
      </c>
      <c r="J42" s="59">
        <f t="shared" si="11"/>
        <v>0.23948580131752825</v>
      </c>
      <c r="K42" s="59">
        <f t="shared" si="5"/>
        <v>0.25459088582685147</v>
      </c>
      <c r="L42" s="59">
        <f t="shared" si="5"/>
        <v>0.2998525053115203</v>
      </c>
      <c r="M42" s="59">
        <f t="shared" si="5"/>
        <v>0.24446526621440984</v>
      </c>
      <c r="N42" s="59">
        <f t="shared" si="5"/>
        <v>0.22657331272245107</v>
      </c>
      <c r="O42" s="59">
        <f t="shared" si="5"/>
        <v>0.17392012017870553</v>
      </c>
      <c r="P42" s="59">
        <f t="shared" si="5"/>
        <v>0.14982379177763377</v>
      </c>
      <c r="Q42" s="59">
        <f t="shared" si="5"/>
        <v>5.6596553799372971E-2</v>
      </c>
      <c r="R42" s="59">
        <f t="shared" si="5"/>
        <v>7.1205322317556774E-2</v>
      </c>
      <c r="S42" s="59">
        <f t="shared" si="5"/>
        <v>6.3327874166805506E-2</v>
      </c>
      <c r="T42" s="59">
        <f t="shared" si="5"/>
        <v>9.844920105703206E-2</v>
      </c>
      <c r="U42" s="59">
        <f t="shared" si="5"/>
        <v>3.355695800826488E-2</v>
      </c>
      <c r="V42" s="59">
        <f t="shared" si="5"/>
        <v>4.3738628401589055E-2</v>
      </c>
      <c r="W42" s="59">
        <f t="shared" si="5"/>
        <v>4.7864899298542977E-2</v>
      </c>
      <c r="X42" s="59">
        <f t="shared" si="5"/>
        <v>6.0417757490774417E-2</v>
      </c>
      <c r="Y42" s="59">
        <f t="shared" si="5"/>
        <v>9.7939679998606852E-2</v>
      </c>
      <c r="Z42" s="59">
        <f t="shared" si="5"/>
        <v>0.12735449329078369</v>
      </c>
      <c r="AA42" s="59">
        <f t="shared" si="9"/>
        <v>0.18674128183469454</v>
      </c>
      <c r="AB42" s="59">
        <f t="shared" si="6"/>
        <v>0.1349872617800697</v>
      </c>
      <c r="AC42" s="59">
        <f t="shared" si="6"/>
        <v>0.17532336488649591</v>
      </c>
      <c r="AD42" s="59">
        <f t="shared" si="6"/>
        <v>0.31957178570983019</v>
      </c>
      <c r="AE42" s="59">
        <f t="shared" si="5"/>
        <v>0.14582426665806275</v>
      </c>
    </row>
    <row r="43" spans="1:31">
      <c r="A43" s="58">
        <v>870432</v>
      </c>
      <c r="B43" s="59">
        <f t="shared" ref="B43:H43" si="20">B20/B$28*100</f>
        <v>0.44334565959600936</v>
      </c>
      <c r="C43" s="59">
        <f t="shared" si="20"/>
        <v>9.5113386492163637E-2</v>
      </c>
      <c r="D43" s="59">
        <f t="shared" si="20"/>
        <v>0.10879348543673402</v>
      </c>
      <c r="E43" s="59">
        <f t="shared" si="20"/>
        <v>0.13005814941327604</v>
      </c>
      <c r="F43" s="59">
        <f t="shared" si="20"/>
        <v>0.1094121908974654</v>
      </c>
      <c r="G43" s="59">
        <f t="shared" si="20"/>
        <v>0.15530509298323547</v>
      </c>
      <c r="H43" s="59">
        <f t="shared" si="20"/>
        <v>1.0506880558842427E-2</v>
      </c>
      <c r="I43" s="59">
        <f t="shared" si="5"/>
        <v>2.5372002422388929E-3</v>
      </c>
      <c r="J43" s="59">
        <f t="shared" si="11"/>
        <v>1.3832187322025075E-3</v>
      </c>
      <c r="K43" s="59">
        <f t="shared" si="5"/>
        <v>8.261822268443087E-4</v>
      </c>
      <c r="L43" s="59">
        <f t="shared" si="5"/>
        <v>3.7488993942195081E-3</v>
      </c>
      <c r="M43" s="59">
        <f t="shared" si="5"/>
        <v>5.5293911293972809E-3</v>
      </c>
      <c r="N43" s="59">
        <f t="shared" si="5"/>
        <v>2.2182348269420642E-3</v>
      </c>
      <c r="O43" s="59">
        <f t="shared" si="5"/>
        <v>6.2954069739938933E-3</v>
      </c>
      <c r="P43" s="59">
        <f t="shared" si="5"/>
        <v>2.6109342780143291E-3</v>
      </c>
      <c r="Q43" s="59">
        <f t="shared" si="5"/>
        <v>1.6721028890686832E-3</v>
      </c>
      <c r="R43" s="59">
        <f t="shared" si="5"/>
        <v>4.2571358022946643E-3</v>
      </c>
      <c r="S43" s="59">
        <f t="shared" si="5"/>
        <v>7.6103067989848469E-3</v>
      </c>
      <c r="T43" s="59">
        <f t="shared" si="5"/>
        <v>6.8228605803177392E-3</v>
      </c>
      <c r="U43" s="59">
        <f t="shared" si="5"/>
        <v>4.15409048496042E-3</v>
      </c>
      <c r="V43" s="59">
        <f t="shared" si="5"/>
        <v>9.8280378636083771E-3</v>
      </c>
      <c r="W43" s="59">
        <f t="shared" si="5"/>
        <v>7.1373421280290809E-3</v>
      </c>
      <c r="X43" s="59">
        <f t="shared" si="5"/>
        <v>2.0793581379285768E-2</v>
      </c>
      <c r="Y43" s="59">
        <f t="shared" si="5"/>
        <v>1.4510715749609368E-2</v>
      </c>
      <c r="Z43" s="59">
        <f t="shared" si="5"/>
        <v>4.5980362739921682E-3</v>
      </c>
      <c r="AA43" s="59">
        <f t="shared" si="9"/>
        <v>1.5669851958323138E-2</v>
      </c>
      <c r="AB43" s="59">
        <f t="shared" si="6"/>
        <v>6.251473156857811E-3</v>
      </c>
      <c r="AC43" s="59">
        <f t="shared" si="6"/>
        <v>8.8882287999023004E-3</v>
      </c>
      <c r="AD43" s="59">
        <f t="shared" si="6"/>
        <v>2.04215483108614E-2</v>
      </c>
      <c r="AE43" s="59">
        <f t="shared" si="5"/>
        <v>1.0113109604738628E-2</v>
      </c>
    </row>
    <row r="44" spans="1:31">
      <c r="A44" s="58">
        <v>870421</v>
      </c>
      <c r="B44" s="59">
        <f t="shared" ref="B44:H44" si="21">B21/B$28*100</f>
        <v>2.4146678594452635</v>
      </c>
      <c r="C44" s="59">
        <f t="shared" si="21"/>
        <v>0.54781596422410439</v>
      </c>
      <c r="D44" s="59">
        <f t="shared" si="21"/>
        <v>0.57141812098634137</v>
      </c>
      <c r="E44" s="59">
        <f t="shared" si="21"/>
        <v>0.6634106117584434</v>
      </c>
      <c r="F44" s="59">
        <f t="shared" si="21"/>
        <v>0.14446392404319197</v>
      </c>
      <c r="G44" s="59">
        <f t="shared" si="21"/>
        <v>9.1632419401930329E-2</v>
      </c>
      <c r="H44" s="59">
        <f t="shared" si="21"/>
        <v>2.9117167921469584E-2</v>
      </c>
      <c r="I44" s="59">
        <f t="shared" si="5"/>
        <v>8.880416255982829E-3</v>
      </c>
      <c r="J44" s="59">
        <f t="shared" si="11"/>
        <v>7.7852521190675972E-3</v>
      </c>
      <c r="K44" s="59">
        <f t="shared" si="5"/>
        <v>3.9652871700462805E-2</v>
      </c>
      <c r="L44" s="59">
        <f t="shared" si="5"/>
        <v>4.6191691787954868E-2</v>
      </c>
      <c r="M44" s="59">
        <f t="shared" si="5"/>
        <v>4.2518676313599554E-2</v>
      </c>
      <c r="N44" s="59">
        <f t="shared" si="5"/>
        <v>5.2373351619176056E-2</v>
      </c>
      <c r="O44" s="59">
        <f t="shared" si="5"/>
        <v>6.3759027012640704E-2</v>
      </c>
      <c r="P44" s="59">
        <f t="shared" si="5"/>
        <v>1.6876922008601639E-2</v>
      </c>
      <c r="Q44" s="59">
        <f t="shared" si="5"/>
        <v>1.0041192305686187E-2</v>
      </c>
      <c r="R44" s="59">
        <f t="shared" si="5"/>
        <v>3.2740238258409915E-3</v>
      </c>
      <c r="S44" s="59">
        <f t="shared" si="5"/>
        <v>6.0897914176186512E-3</v>
      </c>
      <c r="T44" s="59">
        <f t="shared" si="5"/>
        <v>6.3845255998144527E-3</v>
      </c>
      <c r="U44" s="59">
        <f t="shared" si="5"/>
        <v>4.4335191704571513E-3</v>
      </c>
      <c r="V44" s="59">
        <f t="shared" si="5"/>
        <v>9.191957569108249E-3</v>
      </c>
      <c r="W44" s="59">
        <f t="shared" si="5"/>
        <v>5.4752862842320348E-3</v>
      </c>
      <c r="X44" s="59">
        <f t="shared" si="5"/>
        <v>1.8756072222618627E-2</v>
      </c>
      <c r="Y44" s="59">
        <f t="shared" si="5"/>
        <v>8.9078025197436864E-2</v>
      </c>
      <c r="Z44" s="59">
        <f t="shared" si="5"/>
        <v>2.8842944522901662E-2</v>
      </c>
      <c r="AA44" s="59">
        <f t="shared" si="9"/>
        <v>5.6987850481650046E-2</v>
      </c>
      <c r="AB44" s="59">
        <f t="shared" si="6"/>
        <v>3.6147508797356877E-2</v>
      </c>
      <c r="AC44" s="59">
        <f t="shared" si="6"/>
        <v>8.6412068356710864E-2</v>
      </c>
      <c r="AD44" s="59">
        <f t="shared" si="6"/>
        <v>8.9266054172681714E-2</v>
      </c>
      <c r="AE44" s="59">
        <f t="shared" si="5"/>
        <v>3.7277232349286399E-2</v>
      </c>
    </row>
    <row r="45" spans="1:31">
      <c r="A45" s="58">
        <v>870210</v>
      </c>
      <c r="B45" s="59">
        <f>B22/B$28*100</f>
        <v>0.9643927474238827</v>
      </c>
      <c r="C45" s="59">
        <f t="shared" ref="C45:H45" si="22">C22/C$28*100</f>
        <v>4.0211877713121549</v>
      </c>
      <c r="D45" s="59">
        <f t="shared" si="22"/>
        <v>4.6104158069206154</v>
      </c>
      <c r="E45" s="59">
        <f t="shared" si="22"/>
        <v>6.2159386859209835</v>
      </c>
      <c r="F45" s="59">
        <f t="shared" si="22"/>
        <v>3.2831322309487438</v>
      </c>
      <c r="G45" s="59">
        <f t="shared" si="22"/>
        <v>3.6419168577986429</v>
      </c>
      <c r="H45" s="59">
        <f t="shared" si="22"/>
        <v>1.5149900208402618</v>
      </c>
      <c r="I45" s="59">
        <f t="shared" si="5"/>
        <v>0.63681836643023704</v>
      </c>
      <c r="J45" s="59">
        <f t="shared" si="11"/>
        <v>0.13172452502584014</v>
      </c>
      <c r="K45" s="59">
        <f t="shared" si="5"/>
        <v>0.19326056617442611</v>
      </c>
      <c r="L45" s="59">
        <f t="shared" si="5"/>
        <v>0.20886424468737366</v>
      </c>
      <c r="M45" s="59">
        <f t="shared" si="5"/>
        <v>0.27043913728716418</v>
      </c>
      <c r="N45" s="59">
        <f t="shared" si="5"/>
        <v>8.3305212521899361E-2</v>
      </c>
      <c r="O45" s="59">
        <f t="shared" si="5"/>
        <v>7.6405243206387613E-2</v>
      </c>
      <c r="P45" s="59">
        <f t="shared" si="5"/>
        <v>5.033613591437185E-3</v>
      </c>
      <c r="Q45" s="59">
        <f t="shared" si="5"/>
        <v>3.507401316342592E-2</v>
      </c>
      <c r="R45" s="59">
        <f t="shared" ref="I45:AE51" si="23">R22/R$28*100</f>
        <v>1.8509589993455151E-2</v>
      </c>
      <c r="S45" s="59">
        <f t="shared" si="23"/>
        <v>2.4013343655817889E-2</v>
      </c>
      <c r="T45" s="59">
        <f t="shared" si="23"/>
        <v>3.8928263050483393E-2</v>
      </c>
      <c r="U45" s="59">
        <f t="shared" si="23"/>
        <v>2.9502970310787354E-2</v>
      </c>
      <c r="V45" s="59">
        <f t="shared" si="23"/>
        <v>2.6763410014676144E-2</v>
      </c>
      <c r="W45" s="59">
        <f t="shared" si="23"/>
        <v>1.0985781833219677E-2</v>
      </c>
      <c r="X45" s="59">
        <f t="shared" si="23"/>
        <v>1.3422149809913511E-2</v>
      </c>
      <c r="Y45" s="59">
        <f t="shared" si="23"/>
        <v>3.4435779873004876E-3</v>
      </c>
      <c r="Z45" s="59">
        <f t="shared" si="23"/>
        <v>1.5253024575496507E-2</v>
      </c>
      <c r="AA45" s="59">
        <f t="shared" si="23"/>
        <v>1.5508462439486266E-2</v>
      </c>
      <c r="AB45" s="59">
        <f t="shared" si="6"/>
        <v>7.6421257535152377E-3</v>
      </c>
      <c r="AC45" s="59">
        <f t="shared" si="6"/>
        <v>3.2085315633538281E-2</v>
      </c>
      <c r="AD45" s="59">
        <f t="shared" si="6"/>
        <v>2.1370086152108118E-2</v>
      </c>
      <c r="AE45" s="59">
        <f t="shared" si="23"/>
        <v>5.677223426503173E-2</v>
      </c>
    </row>
    <row r="46" spans="1:31">
      <c r="A46" s="58">
        <v>870390</v>
      </c>
      <c r="B46" s="59">
        <f t="shared" ref="B46:H46" si="24">B23/B$28*100</f>
        <v>3.0301371309516471E-3</v>
      </c>
      <c r="C46" s="59">
        <f t="shared" si="24"/>
        <v>5.9428990105755567E-3</v>
      </c>
      <c r="D46" s="59">
        <f t="shared" si="24"/>
        <v>1.5311525835564794E-3</v>
      </c>
      <c r="E46" s="59">
        <f t="shared" si="24"/>
        <v>4.675855630939427E-3</v>
      </c>
      <c r="F46" s="59">
        <f t="shared" si="24"/>
        <v>4.5457499663137668E-2</v>
      </c>
      <c r="G46" s="59">
        <f t="shared" si="24"/>
        <v>0.17632204316206587</v>
      </c>
      <c r="H46" s="59">
        <f t="shared" si="24"/>
        <v>1.4032081329076353E-2</v>
      </c>
      <c r="I46" s="59">
        <f t="shared" si="23"/>
        <v>1.0537735764124248E-2</v>
      </c>
      <c r="J46" s="59">
        <f t="shared" si="23"/>
        <v>4.2131113559473127E-3</v>
      </c>
      <c r="K46" s="59">
        <f t="shared" si="23"/>
        <v>4.1817213411724681E-3</v>
      </c>
      <c r="L46" s="59">
        <f t="shared" si="23"/>
        <v>5.3881446892198294E-2</v>
      </c>
      <c r="M46" s="59">
        <f t="shared" si="23"/>
        <v>1.9506420788880607E-2</v>
      </c>
      <c r="N46" s="59">
        <f t="shared" si="23"/>
        <v>4.4617749532567176E-2</v>
      </c>
      <c r="O46" s="59">
        <f t="shared" si="23"/>
        <v>5.1494208769000176E-2</v>
      </c>
      <c r="P46" s="59">
        <f t="shared" si="23"/>
        <v>8.0181559315274833E-2</v>
      </c>
      <c r="Q46" s="59">
        <f t="shared" si="23"/>
        <v>6.5294526548202898E-3</v>
      </c>
      <c r="R46" s="59">
        <f t="shared" si="23"/>
        <v>2.3163239599483545E-2</v>
      </c>
      <c r="S46" s="59">
        <f t="shared" si="23"/>
        <v>2.1025079745368783E-2</v>
      </c>
      <c r="T46" s="59">
        <f t="shared" si="23"/>
        <v>8.7951978691113829E-3</v>
      </c>
      <c r="U46" s="59">
        <f t="shared" si="23"/>
        <v>0.7005650427682788</v>
      </c>
      <c r="V46" s="59">
        <f t="shared" si="23"/>
        <v>0.4514353788305645</v>
      </c>
      <c r="W46" s="59">
        <f t="shared" si="23"/>
        <v>2.023886106208765</v>
      </c>
      <c r="X46" s="59">
        <f t="shared" si="23"/>
        <v>9.6064610231079567E-3</v>
      </c>
      <c r="Y46" s="59">
        <f t="shared" si="23"/>
        <v>2.0882636713280603E-3</v>
      </c>
      <c r="Z46" s="59">
        <f t="shared" si="23"/>
        <v>1.1873846070921516E-3</v>
      </c>
      <c r="AA46" s="59">
        <f t="shared" si="23"/>
        <v>4.2687855634082519E-4</v>
      </c>
      <c r="AB46" s="59">
        <f t="shared" si="6"/>
        <v>2.7837881604562547E-4</v>
      </c>
      <c r="AC46" s="59">
        <f t="shared" si="6"/>
        <v>1.8057386491201623E-4</v>
      </c>
      <c r="AD46" s="59">
        <f t="shared" si="6"/>
        <v>2.1130270466623204E-4</v>
      </c>
      <c r="AE46" s="59">
        <f t="shared" si="23"/>
        <v>0.22829228108690716</v>
      </c>
    </row>
    <row r="47" spans="1:31">
      <c r="A47" s="58">
        <v>870331</v>
      </c>
      <c r="B47" s="59">
        <f t="shared" ref="B47:H47" si="25">B24/B$28*100</f>
        <v>4.75220161635232E-3</v>
      </c>
      <c r="C47" s="59">
        <f t="shared" si="25"/>
        <v>5.7842833243754513E-2</v>
      </c>
      <c r="D47" s="59">
        <f t="shared" si="25"/>
        <v>7.5045292056110423E-3</v>
      </c>
      <c r="E47" s="59">
        <f t="shared" si="25"/>
        <v>1.7333045405796136E-3</v>
      </c>
      <c r="F47" s="59">
        <f t="shared" si="25"/>
        <v>7.7717161772058504E-3</v>
      </c>
      <c r="G47" s="59">
        <f t="shared" si="25"/>
        <v>0</v>
      </c>
      <c r="H47" s="59">
        <f t="shared" si="25"/>
        <v>1.1364114897064806E-2</v>
      </c>
      <c r="I47" s="59">
        <f t="shared" si="23"/>
        <v>0</v>
      </c>
      <c r="J47" s="59">
        <f t="shared" si="23"/>
        <v>3.2663413593400772E-4</v>
      </c>
      <c r="K47" s="59">
        <f t="shared" si="23"/>
        <v>0</v>
      </c>
      <c r="L47" s="59">
        <f t="shared" si="23"/>
        <v>0</v>
      </c>
      <c r="M47" s="59">
        <f t="shared" si="23"/>
        <v>2.2586430698353852E-3</v>
      </c>
      <c r="N47" s="59">
        <f t="shared" si="23"/>
        <v>1.9647307754679529E-3</v>
      </c>
      <c r="O47" s="59">
        <f t="shared" si="23"/>
        <v>1.7345273761891474E-3</v>
      </c>
      <c r="P47" s="59">
        <f t="shared" si="23"/>
        <v>1.8347847534514158E-4</v>
      </c>
      <c r="Q47" s="59">
        <f t="shared" si="23"/>
        <v>5.7589995754389405E-4</v>
      </c>
      <c r="R47" s="59">
        <f t="shared" si="23"/>
        <v>4.1115894514028283E-4</v>
      </c>
      <c r="S47" s="59">
        <f t="shared" si="23"/>
        <v>2.0976955069745251E-4</v>
      </c>
      <c r="T47" s="59">
        <f t="shared" si="23"/>
        <v>2.3431054128649783E-4</v>
      </c>
      <c r="U47" s="59">
        <f t="shared" si="23"/>
        <v>4.0878417640497313E-4</v>
      </c>
      <c r="V47" s="59">
        <f t="shared" si="23"/>
        <v>7.6348856656386502E-5</v>
      </c>
      <c r="W47" s="59">
        <f t="shared" si="23"/>
        <v>2.7019639569318986E-4</v>
      </c>
      <c r="X47" s="59">
        <f t="shared" si="23"/>
        <v>0</v>
      </c>
      <c r="Y47" s="59">
        <f t="shared" si="23"/>
        <v>0</v>
      </c>
      <c r="Z47" s="59">
        <f t="shared" si="23"/>
        <v>1.8885094548393581E-4</v>
      </c>
      <c r="AA47" s="59">
        <f t="shared" si="23"/>
        <v>0</v>
      </c>
      <c r="AB47" s="59">
        <f t="shared" si="6"/>
        <v>0</v>
      </c>
      <c r="AC47" s="59">
        <f t="shared" si="6"/>
        <v>0</v>
      </c>
      <c r="AD47" s="59">
        <f t="shared" si="6"/>
        <v>0</v>
      </c>
      <c r="AE47" s="59">
        <f t="shared" si="23"/>
        <v>3.3718590132221759E-4</v>
      </c>
    </row>
    <row r="48" spans="1:31">
      <c r="A48" s="58">
        <v>870490</v>
      </c>
      <c r="B48" s="59">
        <f t="shared" ref="B48:H48" si="26">B25/B$28*100</f>
        <v>0.11698990428288659</v>
      </c>
      <c r="C48" s="59">
        <f t="shared" si="26"/>
        <v>1.0334913173121278</v>
      </c>
      <c r="D48" s="59">
        <f t="shared" si="26"/>
        <v>1.5030536438420127E-2</v>
      </c>
      <c r="E48" s="59">
        <f t="shared" si="26"/>
        <v>1.7325372521597025E-2</v>
      </c>
      <c r="F48" s="59">
        <f t="shared" si="26"/>
        <v>1.9456158745110672E-2</v>
      </c>
      <c r="G48" s="59">
        <f t="shared" si="26"/>
        <v>3.0690923948857081E-4</v>
      </c>
      <c r="H48" s="59">
        <f t="shared" si="26"/>
        <v>2.4115508781086038E-3</v>
      </c>
      <c r="I48" s="59">
        <f t="shared" si="23"/>
        <v>8.6384821346428386E-4</v>
      </c>
      <c r="J48" s="59">
        <f t="shared" si="23"/>
        <v>0</v>
      </c>
      <c r="K48" s="59">
        <f t="shared" si="23"/>
        <v>1.3167771015466196E-4</v>
      </c>
      <c r="L48" s="59">
        <f t="shared" si="23"/>
        <v>9.4894770073445753E-2</v>
      </c>
      <c r="M48" s="59">
        <f t="shared" si="23"/>
        <v>5.3722881433826628E-2</v>
      </c>
      <c r="N48" s="59">
        <f t="shared" si="23"/>
        <v>9.5034355058116138E-2</v>
      </c>
      <c r="O48" s="59">
        <f t="shared" si="23"/>
        <v>6.2481850208076006E-2</v>
      </c>
      <c r="P48" s="59">
        <f t="shared" si="23"/>
        <v>2.803460103492585E-2</v>
      </c>
      <c r="Q48" s="59">
        <f t="shared" si="23"/>
        <v>9.6109050678909735E-3</v>
      </c>
      <c r="R48" s="59">
        <f t="shared" si="23"/>
        <v>2.9982288019437711E-2</v>
      </c>
      <c r="S48" s="59">
        <f t="shared" si="23"/>
        <v>3.6744664774092876E-2</v>
      </c>
      <c r="T48" s="59">
        <f t="shared" si="23"/>
        <v>3.7034889859637273E-3</v>
      </c>
      <c r="U48" s="59">
        <f t="shared" si="23"/>
        <v>1.5118707486118921E-2</v>
      </c>
      <c r="V48" s="59">
        <f t="shared" si="23"/>
        <v>7.287923024841692E-3</v>
      </c>
      <c r="W48" s="59">
        <f t="shared" si="23"/>
        <v>5.194695562688205E-5</v>
      </c>
      <c r="X48" s="59">
        <f t="shared" si="23"/>
        <v>0</v>
      </c>
      <c r="Y48" s="59">
        <f t="shared" si="23"/>
        <v>5.2691352223659175E-5</v>
      </c>
      <c r="Z48" s="59">
        <f t="shared" si="23"/>
        <v>5.4054755246848354E-3</v>
      </c>
      <c r="AA48" s="59">
        <f t="shared" si="23"/>
        <v>2.011955513522658E-5</v>
      </c>
      <c r="AB48" s="59">
        <f t="shared" si="6"/>
        <v>4.2147064969801903E-4</v>
      </c>
      <c r="AC48" s="59">
        <f t="shared" si="6"/>
        <v>3.8706668579981822E-5</v>
      </c>
      <c r="AD48" s="59">
        <f t="shared" si="6"/>
        <v>0</v>
      </c>
      <c r="AE48" s="59">
        <f t="shared" si="23"/>
        <v>1.2762817989791408E-2</v>
      </c>
    </row>
    <row r="49" spans="1:33">
      <c r="A49" s="58" t="s">
        <v>105</v>
      </c>
      <c r="B49" s="59">
        <f t="shared" ref="B49:H49" si="27">B26/B$28*100</f>
        <v>100</v>
      </c>
      <c r="C49" s="59">
        <f t="shared" si="27"/>
        <v>100.00000000000003</v>
      </c>
      <c r="D49" s="59">
        <f t="shared" si="27"/>
        <v>100.00000000000003</v>
      </c>
      <c r="E49" s="59">
        <f t="shared" si="27"/>
        <v>100.00000000000003</v>
      </c>
      <c r="F49" s="59">
        <f t="shared" si="27"/>
        <v>99.999999999999972</v>
      </c>
      <c r="G49" s="59">
        <f t="shared" si="27"/>
        <v>100</v>
      </c>
      <c r="H49" s="59">
        <f t="shared" si="27"/>
        <v>100</v>
      </c>
      <c r="I49" s="59">
        <f t="shared" si="23"/>
        <v>100.00000000000003</v>
      </c>
      <c r="J49" s="59">
        <f t="shared" si="23"/>
        <v>100.00000000000003</v>
      </c>
      <c r="K49" s="59">
        <f t="shared" si="23"/>
        <v>100.00000000000003</v>
      </c>
      <c r="L49" s="59">
        <f t="shared" si="23"/>
        <v>100.00000000000003</v>
      </c>
      <c r="M49" s="59">
        <f t="shared" si="23"/>
        <v>100</v>
      </c>
      <c r="N49" s="59">
        <f t="shared" si="23"/>
        <v>99.999999999999972</v>
      </c>
      <c r="O49" s="59">
        <f t="shared" si="23"/>
        <v>100.00000000000003</v>
      </c>
      <c r="P49" s="59">
        <f t="shared" si="23"/>
        <v>100</v>
      </c>
      <c r="Q49" s="59">
        <f t="shared" si="23"/>
        <v>100.00000000000003</v>
      </c>
      <c r="R49" s="59">
        <f t="shared" si="23"/>
        <v>99.999999999999972</v>
      </c>
      <c r="S49" s="59">
        <f t="shared" si="23"/>
        <v>100.00000000000003</v>
      </c>
      <c r="T49" s="59">
        <f t="shared" si="23"/>
        <v>100.00000000000004</v>
      </c>
      <c r="U49" s="59">
        <f t="shared" si="23"/>
        <v>100.00000000000003</v>
      </c>
      <c r="V49" s="59">
        <f t="shared" si="23"/>
        <v>100</v>
      </c>
      <c r="W49" s="59">
        <f t="shared" si="23"/>
        <v>100</v>
      </c>
      <c r="X49" s="59">
        <f t="shared" si="23"/>
        <v>100</v>
      </c>
      <c r="Y49" s="59">
        <f t="shared" si="23"/>
        <v>100</v>
      </c>
      <c r="Z49" s="59">
        <f t="shared" si="23"/>
        <v>100.00000000000003</v>
      </c>
      <c r="AA49" s="59">
        <f t="shared" si="23"/>
        <v>100</v>
      </c>
      <c r="AB49" s="59">
        <f t="shared" si="6"/>
        <v>100</v>
      </c>
      <c r="AC49" s="59">
        <f t="shared" si="6"/>
        <v>100</v>
      </c>
      <c r="AD49" s="59">
        <f t="shared" si="6"/>
        <v>100</v>
      </c>
      <c r="AE49" s="59">
        <f t="shared" si="23"/>
        <v>100</v>
      </c>
    </row>
    <row r="50" spans="1:33">
      <c r="A50" s="58" t="s">
        <v>106</v>
      </c>
      <c r="B50" s="59">
        <f t="shared" ref="B50:H50" si="28">B27/B$28*100</f>
        <v>0</v>
      </c>
      <c r="C50" s="59">
        <f t="shared" si="28"/>
        <v>0</v>
      </c>
      <c r="D50" s="59">
        <f t="shared" si="28"/>
        <v>0</v>
      </c>
      <c r="E50" s="59">
        <f t="shared" si="28"/>
        <v>0</v>
      </c>
      <c r="F50" s="59">
        <f t="shared" si="28"/>
        <v>0</v>
      </c>
      <c r="G50" s="59">
        <f t="shared" si="28"/>
        <v>0</v>
      </c>
      <c r="H50" s="59">
        <f t="shared" si="28"/>
        <v>0</v>
      </c>
      <c r="I50" s="59">
        <f t="shared" si="23"/>
        <v>0</v>
      </c>
      <c r="J50" s="59">
        <f t="shared" si="23"/>
        <v>0</v>
      </c>
      <c r="K50" s="59">
        <f t="shared" si="23"/>
        <v>0</v>
      </c>
      <c r="L50" s="59">
        <f t="shared" si="23"/>
        <v>0</v>
      </c>
      <c r="M50" s="59">
        <f t="shared" si="23"/>
        <v>0</v>
      </c>
      <c r="N50" s="59">
        <f t="shared" si="23"/>
        <v>0</v>
      </c>
      <c r="O50" s="59">
        <f t="shared" si="23"/>
        <v>0</v>
      </c>
      <c r="P50" s="59">
        <f t="shared" si="23"/>
        <v>0</v>
      </c>
      <c r="Q50" s="59">
        <f t="shared" si="23"/>
        <v>0</v>
      </c>
      <c r="R50" s="59">
        <f t="shared" si="23"/>
        <v>0</v>
      </c>
      <c r="S50" s="59">
        <f t="shared" si="23"/>
        <v>0</v>
      </c>
      <c r="T50" s="59">
        <f t="shared" si="23"/>
        <v>0</v>
      </c>
      <c r="U50" s="59">
        <f t="shared" si="23"/>
        <v>0</v>
      </c>
      <c r="V50" s="59">
        <f t="shared" si="23"/>
        <v>0</v>
      </c>
      <c r="W50" s="59">
        <f t="shared" si="23"/>
        <v>0</v>
      </c>
      <c r="X50" s="59">
        <f t="shared" si="23"/>
        <v>0</v>
      </c>
      <c r="Y50" s="59">
        <f t="shared" si="23"/>
        <v>0</v>
      </c>
      <c r="Z50" s="59">
        <f t="shared" si="23"/>
        <v>0</v>
      </c>
      <c r="AA50" s="59">
        <f t="shared" si="23"/>
        <v>0</v>
      </c>
      <c r="AB50" s="59">
        <f t="shared" si="6"/>
        <v>0</v>
      </c>
      <c r="AC50" s="59">
        <f t="shared" si="6"/>
        <v>0</v>
      </c>
      <c r="AD50" s="59">
        <f t="shared" si="6"/>
        <v>0</v>
      </c>
      <c r="AE50" s="59">
        <f t="shared" si="23"/>
        <v>0</v>
      </c>
    </row>
    <row r="51" spans="1:33">
      <c r="A51" s="58" t="s">
        <v>94</v>
      </c>
      <c r="B51" s="59">
        <f t="shared" ref="B51:H51" si="29">B28/B$28*100</f>
        <v>100</v>
      </c>
      <c r="C51" s="59">
        <f t="shared" si="29"/>
        <v>100</v>
      </c>
      <c r="D51" s="59">
        <f t="shared" si="29"/>
        <v>100</v>
      </c>
      <c r="E51" s="59">
        <f t="shared" si="29"/>
        <v>100</v>
      </c>
      <c r="F51" s="59">
        <f t="shared" si="29"/>
        <v>100</v>
      </c>
      <c r="G51" s="59">
        <f t="shared" si="29"/>
        <v>100</v>
      </c>
      <c r="H51" s="59">
        <f t="shared" si="29"/>
        <v>100</v>
      </c>
      <c r="I51" s="59">
        <f t="shared" si="23"/>
        <v>100</v>
      </c>
      <c r="J51" s="59">
        <f t="shared" si="23"/>
        <v>100</v>
      </c>
      <c r="K51" s="59">
        <f t="shared" si="23"/>
        <v>100</v>
      </c>
      <c r="L51" s="59">
        <f t="shared" si="23"/>
        <v>100</v>
      </c>
      <c r="M51" s="59">
        <f t="shared" si="23"/>
        <v>100</v>
      </c>
      <c r="N51" s="59">
        <f t="shared" si="23"/>
        <v>100</v>
      </c>
      <c r="O51" s="59">
        <f t="shared" si="23"/>
        <v>100</v>
      </c>
      <c r="P51" s="59">
        <f t="shared" si="23"/>
        <v>100</v>
      </c>
      <c r="Q51" s="59">
        <f t="shared" si="23"/>
        <v>100</v>
      </c>
      <c r="R51" s="59">
        <f t="shared" si="23"/>
        <v>100</v>
      </c>
      <c r="S51" s="59">
        <f t="shared" si="23"/>
        <v>100</v>
      </c>
      <c r="T51" s="59">
        <f t="shared" si="23"/>
        <v>100</v>
      </c>
      <c r="U51" s="59">
        <f t="shared" si="23"/>
        <v>100</v>
      </c>
      <c r="V51" s="59">
        <f t="shared" si="23"/>
        <v>100</v>
      </c>
      <c r="W51" s="59">
        <f t="shared" si="23"/>
        <v>100</v>
      </c>
      <c r="X51" s="59">
        <f t="shared" si="23"/>
        <v>100</v>
      </c>
      <c r="Y51" s="59">
        <f t="shared" si="23"/>
        <v>100</v>
      </c>
      <c r="Z51" s="59">
        <f t="shared" si="23"/>
        <v>100</v>
      </c>
      <c r="AA51" s="59">
        <f t="shared" si="23"/>
        <v>100</v>
      </c>
      <c r="AB51" s="59">
        <f t="shared" si="6"/>
        <v>100</v>
      </c>
      <c r="AC51" s="59">
        <f t="shared" si="6"/>
        <v>100</v>
      </c>
      <c r="AD51" s="59">
        <f t="shared" si="6"/>
        <v>100</v>
      </c>
      <c r="AE51" s="59">
        <f t="shared" si="23"/>
        <v>100</v>
      </c>
    </row>
    <row r="52" spans="1:33" s="13" customForma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G52" s="15"/>
    </row>
    <row r="53" spans="1:33" s="13" customFormat="1" ht="12.75" customHeight="1">
      <c r="A53" s="57"/>
      <c r="B53" s="114" t="s">
        <v>96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</row>
    <row r="54" spans="1:33" s="13" customForma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1:33">
      <c r="A55" s="58">
        <v>870323</v>
      </c>
      <c r="B55" s="34" t="s">
        <v>97</v>
      </c>
      <c r="C55" s="55">
        <f t="shared" ref="C55:H60" si="30">IF(B9=0,"--",(C9/B9)*100-100)</f>
        <v>-56.441863854249114</v>
      </c>
      <c r="D55" s="55">
        <f t="shared" si="30"/>
        <v>-27.044372135697628</v>
      </c>
      <c r="E55" s="55">
        <f t="shared" si="30"/>
        <v>76.929594185995398</v>
      </c>
      <c r="F55" s="55">
        <f t="shared" si="30"/>
        <v>7.8681889483542164</v>
      </c>
      <c r="G55" s="55">
        <f t="shared" si="30"/>
        <v>53.811334574958465</v>
      </c>
      <c r="H55" s="55">
        <f t="shared" si="30"/>
        <v>47.424536061737513</v>
      </c>
      <c r="I55" s="55">
        <f t="shared" ref="I55:I74" si="31">IF(H9=0,"--",(I9/H9)*100-100)</f>
        <v>99.692081153671523</v>
      </c>
      <c r="J55" s="55">
        <f t="shared" ref="J55:J74" si="32">IF(I9=0,"--",(J9/I9)*100-100)</f>
        <v>45.463935222816133</v>
      </c>
      <c r="K55" s="55">
        <f t="shared" ref="K55:K74" si="33">IF(J9=0,"--",(K9/J9)*100-100)</f>
        <v>7.099130551284432</v>
      </c>
      <c r="L55" s="55">
        <f t="shared" ref="L55:L74" si="34">IF(K9=0,"--",(L9/K9)*100-100)</f>
        <v>-8.0147310355786203</v>
      </c>
      <c r="M55" s="55">
        <f t="shared" ref="M55:M74" si="35">IF(L9=0,"--",(M9/L9)*100-100)</f>
        <v>26.557554245668811</v>
      </c>
      <c r="N55" s="55">
        <f t="shared" ref="N55:N74" si="36">IF(M9=0,"--",(N9/M9)*100-100)</f>
        <v>33.141537930977506</v>
      </c>
      <c r="O55" s="55">
        <f t="shared" ref="O55:O74" si="37">IF(N9=0,"--",(O9/N9)*100-100)</f>
        <v>31.999064121286807</v>
      </c>
      <c r="P55" s="55">
        <f t="shared" ref="P55:P74" si="38">IF(O9=0,"--",(P9/O9)*100-100)</f>
        <v>48.9640116357387</v>
      </c>
      <c r="Q55" s="55">
        <f t="shared" ref="Q55:Q74" si="39">IF(P9=0,"--",(Q9/P9)*100-100)</f>
        <v>113.24829523540188</v>
      </c>
      <c r="R55" s="55">
        <f t="shared" ref="R55:R74" si="40">IF(Q9=0,"--",(R9/Q9)*100-100)</f>
        <v>45.869444159748696</v>
      </c>
      <c r="S55" s="55">
        <f t="shared" ref="S55:S74" si="41">IF(R9=0,"--",(S9/R9)*100-100)</f>
        <v>17.517339280499883</v>
      </c>
      <c r="T55" s="55">
        <f t="shared" ref="T55:T74" si="42">IF(S9=0,"--",(T9/S9)*100-100)</f>
        <v>17.502445166046684</v>
      </c>
      <c r="U55" s="55">
        <f t="shared" ref="U55:U74" si="43">IF(T9=0,"--",(U9/T9)*100-100)</f>
        <v>34.277837281708656</v>
      </c>
      <c r="V55" s="55">
        <f t="shared" ref="V55:V74" si="44">IF(U9=0,"--",(V9/U9)*100-100)</f>
        <v>-25.876403836076861</v>
      </c>
      <c r="W55" s="55">
        <f t="shared" ref="W55:W74" si="45">IF(V9=0,"--",(W9/V9)*100-100)</f>
        <v>-1.9066091872763025</v>
      </c>
      <c r="X55" s="55">
        <f t="shared" ref="X55:X74" si="46">IF(W9=0,"--",(X9/W9)*100-100)</f>
        <v>7.0137182018877695</v>
      </c>
      <c r="Y55" s="55">
        <f t="shared" ref="Y55:Y74" si="47">IF(X9=0,"--",(Y9/X9)*100-100)</f>
        <v>-2.7835200938774278</v>
      </c>
      <c r="Z55" s="55">
        <f t="shared" ref="Z55:AD74" si="48">IF(Y9=0,"--",(Z9/Y9)*100-100)</f>
        <v>-13.216949874460326</v>
      </c>
      <c r="AA55" s="55">
        <f t="shared" si="48"/>
        <v>3.254276923258999</v>
      </c>
      <c r="AB55" s="55">
        <f t="shared" si="48"/>
        <v>20.736612054319764</v>
      </c>
      <c r="AC55" s="55">
        <f t="shared" si="48"/>
        <v>-5.6308668402393636</v>
      </c>
      <c r="AD55" s="55">
        <f t="shared" si="48"/>
        <v>-11.729808134847588</v>
      </c>
      <c r="AE55" s="55">
        <f>IFERROR((POWER(AD9/B9,1/29)*100-100),"-")</f>
        <v>14.54091655917216</v>
      </c>
    </row>
    <row r="56" spans="1:33">
      <c r="A56" s="58">
        <v>870324</v>
      </c>
      <c r="B56" s="34" t="s">
        <v>97</v>
      </c>
      <c r="C56" s="55">
        <f t="shared" si="30"/>
        <v>-77.499749188888273</v>
      </c>
      <c r="D56" s="55">
        <f t="shared" si="30"/>
        <v>64.913101727030323</v>
      </c>
      <c r="E56" s="55">
        <f t="shared" si="30"/>
        <v>136.8772426369556</v>
      </c>
      <c r="F56" s="55">
        <f t="shared" si="30"/>
        <v>25.747803034247838</v>
      </c>
      <c r="G56" s="55">
        <f t="shared" si="30"/>
        <v>142.38235701188859</v>
      </c>
      <c r="H56" s="55">
        <f t="shared" si="30"/>
        <v>136.45240035613199</v>
      </c>
      <c r="I56" s="55">
        <f t="shared" si="31"/>
        <v>199.07927083512578</v>
      </c>
      <c r="J56" s="55">
        <f t="shared" si="32"/>
        <v>44.589713085850491</v>
      </c>
      <c r="K56" s="55">
        <f t="shared" si="33"/>
        <v>19.508366766025702</v>
      </c>
      <c r="L56" s="55">
        <f t="shared" si="34"/>
        <v>20.998682574526413</v>
      </c>
      <c r="M56" s="55">
        <f t="shared" si="35"/>
        <v>71.985665709879527</v>
      </c>
      <c r="N56" s="55">
        <f t="shared" si="36"/>
        <v>47.817059839365385</v>
      </c>
      <c r="O56" s="55">
        <f t="shared" si="37"/>
        <v>53.011859742251374</v>
      </c>
      <c r="P56" s="55">
        <f t="shared" si="38"/>
        <v>-33.16623270240467</v>
      </c>
      <c r="Q56" s="55">
        <f t="shared" si="39"/>
        <v>77.518003510366071</v>
      </c>
      <c r="R56" s="55">
        <f t="shared" si="40"/>
        <v>26.953921177112704</v>
      </c>
      <c r="S56" s="55">
        <f t="shared" si="41"/>
        <v>-8.9171880452037868</v>
      </c>
      <c r="T56" s="55">
        <f t="shared" si="42"/>
        <v>-32.166781222688996</v>
      </c>
      <c r="U56" s="55">
        <f t="shared" si="43"/>
        <v>-6.1967077654020102</v>
      </c>
      <c r="V56" s="55">
        <f t="shared" si="44"/>
        <v>-37.242665497357365</v>
      </c>
      <c r="W56" s="55">
        <f t="shared" si="45"/>
        <v>9.2443504842187849</v>
      </c>
      <c r="X56" s="55">
        <f t="shared" si="46"/>
        <v>28.118339877341924</v>
      </c>
      <c r="Y56" s="55">
        <f t="shared" si="47"/>
        <v>16.984934930326844</v>
      </c>
      <c r="Z56" s="55">
        <f t="shared" si="48"/>
        <v>-11.219176733685785</v>
      </c>
      <c r="AA56" s="55">
        <f t="shared" si="48"/>
        <v>-38.454401559974258</v>
      </c>
      <c r="AB56" s="55">
        <f t="shared" si="48"/>
        <v>-6.9026884993732551E-2</v>
      </c>
      <c r="AC56" s="55">
        <f t="shared" si="48"/>
        <v>46.528819884878885</v>
      </c>
      <c r="AD56" s="55">
        <f t="shared" si="48"/>
        <v>-33.260468329201359</v>
      </c>
      <c r="AE56" s="55">
        <f t="shared" ref="AE56:AE74" si="49">IFERROR((POWER(AD10/B10,1/29)*100-100),"-")</f>
        <v>15.988786818098404</v>
      </c>
    </row>
    <row r="57" spans="1:33">
      <c r="A57" s="58">
        <v>870322</v>
      </c>
      <c r="B57" s="34" t="s">
        <v>97</v>
      </c>
      <c r="C57" s="55">
        <f t="shared" si="30"/>
        <v>-21.601485223569881</v>
      </c>
      <c r="D57" s="55">
        <f t="shared" si="30"/>
        <v>-6.5145114905694044</v>
      </c>
      <c r="E57" s="55">
        <f t="shared" si="30"/>
        <v>-88.74467735226898</v>
      </c>
      <c r="F57" s="55">
        <f t="shared" si="30"/>
        <v>-76.774537839318967</v>
      </c>
      <c r="G57" s="55">
        <f t="shared" si="30"/>
        <v>100.28222261442718</v>
      </c>
      <c r="H57" s="55">
        <f t="shared" si="30"/>
        <v>329.27573793740714</v>
      </c>
      <c r="I57" s="55">
        <f t="shared" si="31"/>
        <v>-3.1407086633282688</v>
      </c>
      <c r="J57" s="55">
        <f t="shared" si="32"/>
        <v>-40.309307305695171</v>
      </c>
      <c r="K57" s="55">
        <f t="shared" si="33"/>
        <v>-89.185680987797056</v>
      </c>
      <c r="L57" s="55">
        <f t="shared" si="34"/>
        <v>484.51655762239761</v>
      </c>
      <c r="M57" s="55">
        <f t="shared" si="35"/>
        <v>323.80217886356411</v>
      </c>
      <c r="N57" s="55">
        <f t="shared" si="36"/>
        <v>-37.948636958691097</v>
      </c>
      <c r="O57" s="55">
        <f t="shared" si="37"/>
        <v>65.648085928542429</v>
      </c>
      <c r="P57" s="55">
        <f t="shared" si="38"/>
        <v>126.46353085886091</v>
      </c>
      <c r="Q57" s="55">
        <f t="shared" si="39"/>
        <v>151.14461743782894</v>
      </c>
      <c r="R57" s="55">
        <f t="shared" si="40"/>
        <v>212.75595768590944</v>
      </c>
      <c r="S57" s="55">
        <f t="shared" si="41"/>
        <v>70.958191123706115</v>
      </c>
      <c r="T57" s="55">
        <f t="shared" si="42"/>
        <v>-15.343806466907338</v>
      </c>
      <c r="U57" s="55">
        <f t="shared" si="43"/>
        <v>8.1877346156371829</v>
      </c>
      <c r="V57" s="55">
        <f t="shared" si="44"/>
        <v>38.207184964062577</v>
      </c>
      <c r="W57" s="55">
        <f t="shared" si="45"/>
        <v>-14.669174853296468</v>
      </c>
      <c r="X57" s="55">
        <f t="shared" si="46"/>
        <v>13.976276870974132</v>
      </c>
      <c r="Y57" s="55">
        <f t="shared" si="47"/>
        <v>-8.3943577944824028</v>
      </c>
      <c r="Z57" s="55">
        <f t="shared" si="48"/>
        <v>18.964073800142089</v>
      </c>
      <c r="AA57" s="55">
        <f t="shared" si="48"/>
        <v>15.720071027599005</v>
      </c>
      <c r="AB57" s="55">
        <f t="shared" si="48"/>
        <v>-19.836940031746281</v>
      </c>
      <c r="AC57" s="55">
        <f t="shared" si="48"/>
        <v>-28.493241303506807</v>
      </c>
      <c r="AD57" s="55">
        <f t="shared" si="48"/>
        <v>-57.798789160893485</v>
      </c>
      <c r="AE57" s="55">
        <f t="shared" si="49"/>
        <v>3.8550125627971283</v>
      </c>
    </row>
    <row r="58" spans="1:33">
      <c r="A58" s="58">
        <v>870333</v>
      </c>
      <c r="B58" s="34" t="s">
        <v>97</v>
      </c>
      <c r="C58" s="55">
        <f t="shared" si="30"/>
        <v>-18.261982634137226</v>
      </c>
      <c r="D58" s="55">
        <f t="shared" si="30"/>
        <v>0.45861855143651553</v>
      </c>
      <c r="E58" s="55">
        <f t="shared" si="30"/>
        <v>88.077342957632254</v>
      </c>
      <c r="F58" s="55">
        <f t="shared" si="30"/>
        <v>-82.826739700921635</v>
      </c>
      <c r="G58" s="55">
        <f t="shared" si="30"/>
        <v>412.87977576929416</v>
      </c>
      <c r="H58" s="55">
        <f t="shared" si="30"/>
        <v>-13.678626328986653</v>
      </c>
      <c r="I58" s="55">
        <f t="shared" si="31"/>
        <v>59.353054741847359</v>
      </c>
      <c r="J58" s="55">
        <f t="shared" si="32"/>
        <v>-48.308371513462802</v>
      </c>
      <c r="K58" s="55">
        <f t="shared" si="33"/>
        <v>174.16031318715193</v>
      </c>
      <c r="L58" s="55">
        <f t="shared" si="34"/>
        <v>5.559551200198797</v>
      </c>
      <c r="M58" s="55">
        <f t="shared" si="35"/>
        <v>212.78662123001351</v>
      </c>
      <c r="N58" s="55">
        <f t="shared" si="36"/>
        <v>216.12501396187656</v>
      </c>
      <c r="O58" s="55">
        <f t="shared" si="37"/>
        <v>5.720446749869069</v>
      </c>
      <c r="P58" s="55">
        <f t="shared" si="38"/>
        <v>514.44747585861728</v>
      </c>
      <c r="Q58" s="55">
        <f t="shared" si="39"/>
        <v>285.52839694282977</v>
      </c>
      <c r="R58" s="55">
        <f t="shared" si="40"/>
        <v>72.453435483376893</v>
      </c>
      <c r="S58" s="55">
        <f t="shared" si="41"/>
        <v>42.317629243448607</v>
      </c>
      <c r="T58" s="55">
        <f t="shared" si="42"/>
        <v>13.950377268560061</v>
      </c>
      <c r="U58" s="55">
        <f t="shared" si="43"/>
        <v>-15.512094092703137</v>
      </c>
      <c r="V58" s="55">
        <f t="shared" si="44"/>
        <v>-3.5442490386893013</v>
      </c>
      <c r="W58" s="55">
        <f t="shared" si="45"/>
        <v>-24.530164666784742</v>
      </c>
      <c r="X58" s="55">
        <f t="shared" si="46"/>
        <v>-7.3024825604798451</v>
      </c>
      <c r="Y58" s="55">
        <f t="shared" si="47"/>
        <v>-38.198734302256639</v>
      </c>
      <c r="Z58" s="55">
        <f t="shared" si="48"/>
        <v>-45.742425296681368</v>
      </c>
      <c r="AA58" s="55">
        <f t="shared" si="48"/>
        <v>-44.201668157933071</v>
      </c>
      <c r="AB58" s="55">
        <f t="shared" si="48"/>
        <v>-85.914237036470141</v>
      </c>
      <c r="AC58" s="55">
        <f t="shared" si="48"/>
        <v>414.66910684278946</v>
      </c>
      <c r="AD58" s="55">
        <f t="shared" si="48"/>
        <v>63.76531023518362</v>
      </c>
      <c r="AE58" s="55">
        <f t="shared" si="49"/>
        <v>20.896942251174394</v>
      </c>
    </row>
    <row r="59" spans="1:33">
      <c r="A59" s="58">
        <v>870120</v>
      </c>
      <c r="B59" s="34" t="s">
        <v>97</v>
      </c>
      <c r="C59" s="55">
        <f t="shared" si="30"/>
        <v>37.654266947430841</v>
      </c>
      <c r="D59" s="55">
        <f t="shared" si="30"/>
        <v>26.738149014064433</v>
      </c>
      <c r="E59" s="55">
        <f t="shared" si="30"/>
        <v>15.634887725777673</v>
      </c>
      <c r="F59" s="55">
        <f t="shared" si="30"/>
        <v>-41.8200579005102</v>
      </c>
      <c r="G59" s="55">
        <f t="shared" si="30"/>
        <v>12.172102740615131</v>
      </c>
      <c r="H59" s="55">
        <f t="shared" si="30"/>
        <v>8.0465603314935805</v>
      </c>
      <c r="I59" s="55">
        <f t="shared" si="31"/>
        <v>163.92871915206581</v>
      </c>
      <c r="J59" s="55">
        <f t="shared" si="32"/>
        <v>18.815441451906437</v>
      </c>
      <c r="K59" s="55">
        <f t="shared" si="33"/>
        <v>26.21779961182618</v>
      </c>
      <c r="L59" s="55">
        <f t="shared" si="34"/>
        <v>-27.670007436210085</v>
      </c>
      <c r="M59" s="55">
        <f t="shared" si="35"/>
        <v>-20.292907134810605</v>
      </c>
      <c r="N59" s="55">
        <f t="shared" si="36"/>
        <v>50.507329882548163</v>
      </c>
      <c r="O59" s="55">
        <f t="shared" si="37"/>
        <v>12.331189965844487</v>
      </c>
      <c r="P59" s="55">
        <f t="shared" si="38"/>
        <v>-21.406698551452379</v>
      </c>
      <c r="Q59" s="55">
        <f t="shared" si="39"/>
        <v>75.771243888134961</v>
      </c>
      <c r="R59" s="55">
        <f t="shared" si="40"/>
        <v>-15.543924053170471</v>
      </c>
      <c r="S59" s="55">
        <f t="shared" si="41"/>
        <v>8.4809312264601715</v>
      </c>
      <c r="T59" s="55">
        <f t="shared" si="42"/>
        <v>24.814186989280955</v>
      </c>
      <c r="U59" s="55">
        <f t="shared" si="43"/>
        <v>19.060834024200872</v>
      </c>
      <c r="V59" s="55">
        <f t="shared" si="44"/>
        <v>14.222967643048023</v>
      </c>
      <c r="W59" s="55">
        <f t="shared" si="45"/>
        <v>48.26242909292759</v>
      </c>
      <c r="X59" s="55">
        <f t="shared" si="46"/>
        <v>39.284079743182929</v>
      </c>
      <c r="Y59" s="55">
        <f t="shared" si="47"/>
        <v>-14.105276201137301</v>
      </c>
      <c r="Z59" s="55">
        <f t="shared" si="48"/>
        <v>-27.114494819755379</v>
      </c>
      <c r="AA59" s="55">
        <f t="shared" si="48"/>
        <v>14.479754759401601</v>
      </c>
      <c r="AB59" s="55">
        <f t="shared" si="48"/>
        <v>27.171163153913838</v>
      </c>
      <c r="AC59" s="55">
        <f t="shared" si="48"/>
        <v>-100</v>
      </c>
      <c r="AD59" s="55" t="str">
        <f t="shared" si="48"/>
        <v>--</v>
      </c>
      <c r="AE59" s="55">
        <f t="shared" si="49"/>
        <v>-100</v>
      </c>
    </row>
    <row r="60" spans="1:33">
      <c r="A60" s="58">
        <v>870431</v>
      </c>
      <c r="B60" s="34" t="s">
        <v>97</v>
      </c>
      <c r="C60" s="55">
        <f t="shared" si="30"/>
        <v>157.71139152791733</v>
      </c>
      <c r="D60" s="55">
        <f t="shared" si="30"/>
        <v>71.000783289839262</v>
      </c>
      <c r="E60" s="55">
        <f t="shared" si="30"/>
        <v>-37.282563522273392</v>
      </c>
      <c r="F60" s="55">
        <f t="shared" si="30"/>
        <v>-50.89505290046386</v>
      </c>
      <c r="G60" s="55">
        <f t="shared" si="30"/>
        <v>-19.988462569293247</v>
      </c>
      <c r="H60" s="55">
        <f t="shared" si="30"/>
        <v>-53.990720465017603</v>
      </c>
      <c r="I60" s="55">
        <f t="shared" si="31"/>
        <v>42.740438076112554</v>
      </c>
      <c r="J60" s="55">
        <f t="shared" si="32"/>
        <v>7.1110987843436817</v>
      </c>
      <c r="K60" s="55">
        <f t="shared" si="33"/>
        <v>-44.742417003690313</v>
      </c>
      <c r="L60" s="55">
        <f t="shared" si="34"/>
        <v>-9.2200792918013406</v>
      </c>
      <c r="M60" s="55">
        <f t="shared" si="35"/>
        <v>214.67003801990194</v>
      </c>
      <c r="N60" s="55">
        <f t="shared" si="36"/>
        <v>-37.080021621350731</v>
      </c>
      <c r="O60" s="55">
        <f t="shared" si="37"/>
        <v>415.74266124391602</v>
      </c>
      <c r="P60" s="55">
        <f t="shared" si="38"/>
        <v>-30.229121493317905</v>
      </c>
      <c r="Q60" s="55">
        <f t="shared" si="39"/>
        <v>174.50596794787555</v>
      </c>
      <c r="R60" s="55">
        <f t="shared" si="40"/>
        <v>108.6991093672471</v>
      </c>
      <c r="S60" s="55">
        <f t="shared" si="41"/>
        <v>24.70972492208135</v>
      </c>
      <c r="T60" s="55">
        <f t="shared" si="42"/>
        <v>4.3957219734055002</v>
      </c>
      <c r="U60" s="55">
        <f t="shared" si="43"/>
        <v>91.488771840686525</v>
      </c>
      <c r="V60" s="55">
        <f t="shared" si="44"/>
        <v>-60.595359082587244</v>
      </c>
      <c r="W60" s="55">
        <f t="shared" si="45"/>
        <v>86.21612983291007</v>
      </c>
      <c r="X60" s="55">
        <f t="shared" si="46"/>
        <v>3.2540982523007358</v>
      </c>
      <c r="Y60" s="55">
        <f t="shared" si="47"/>
        <v>5.0218430592675105</v>
      </c>
      <c r="Z60" s="55">
        <f t="shared" si="48"/>
        <v>-7.4763583269060092</v>
      </c>
      <c r="AA60" s="55">
        <f t="shared" si="48"/>
        <v>-37.964470997662112</v>
      </c>
      <c r="AB60" s="55">
        <f t="shared" si="48"/>
        <v>-71.670889543892343</v>
      </c>
      <c r="AC60" s="55">
        <f>IF(AB14=0,"--",(AC14/AB14)*100-100)</f>
        <v>815.26649065330457</v>
      </c>
      <c r="AD60" s="55">
        <f>IF(AC14=0,"--",(AD14/AC14)*100-100)</f>
        <v>38.664119306380201</v>
      </c>
      <c r="AE60" s="55">
        <f t="shared" si="49"/>
        <v>15.421785250878898</v>
      </c>
    </row>
    <row r="61" spans="1:33">
      <c r="A61" s="58">
        <v>870423</v>
      </c>
      <c r="B61" s="34" t="s">
        <v>97</v>
      </c>
      <c r="C61" s="55">
        <f t="shared" ref="C61:C71" si="50">IF(B15=0,"--",(C15/B15)*100-100)</f>
        <v>-50.021122717880552</v>
      </c>
      <c r="D61" s="55">
        <f t="shared" ref="D61:D71" si="51">IF(C15=0,"--",(D15/C15)*100-100)</f>
        <v>181.67711225088186</v>
      </c>
      <c r="E61" s="55">
        <f t="shared" ref="E61:E71" si="52">IF(D15=0,"--",(E15/D15)*100-100)</f>
        <v>-19.749823077604361</v>
      </c>
      <c r="F61" s="55">
        <f t="shared" ref="F61:F71" si="53">IF(E15=0,"--",(F15/E15)*100-100)</f>
        <v>-2.7439341580111858</v>
      </c>
      <c r="G61" s="55">
        <f t="shared" ref="G61:G71" si="54">IF(F15=0,"--",(G15/F15)*100-100)</f>
        <v>201.1195532467143</v>
      </c>
      <c r="H61" s="55">
        <f t="shared" ref="H61:H71" si="55">IF(G15=0,"--",(H15/G15)*100-100)</f>
        <v>28.440305396691741</v>
      </c>
      <c r="I61" s="55">
        <f t="shared" si="31"/>
        <v>185.53591996836184</v>
      </c>
      <c r="J61" s="55">
        <f t="shared" si="32"/>
        <v>46.570802437314825</v>
      </c>
      <c r="K61" s="55">
        <f t="shared" si="33"/>
        <v>-0.74311868062976316</v>
      </c>
      <c r="L61" s="55">
        <f t="shared" si="34"/>
        <v>-65.799636939206863</v>
      </c>
      <c r="M61" s="55">
        <f t="shared" si="35"/>
        <v>92.691662733349688</v>
      </c>
      <c r="N61" s="55">
        <f t="shared" si="36"/>
        <v>60.898014351228312</v>
      </c>
      <c r="O61" s="55">
        <f t="shared" si="37"/>
        <v>19.403385014105694</v>
      </c>
      <c r="P61" s="55">
        <f t="shared" si="38"/>
        <v>-3.5445071359204974</v>
      </c>
      <c r="Q61" s="55">
        <f t="shared" si="39"/>
        <v>100.05808055729486</v>
      </c>
      <c r="R61" s="55">
        <f t="shared" si="40"/>
        <v>43.272684265079761</v>
      </c>
      <c r="S61" s="55">
        <f t="shared" si="41"/>
        <v>1.5480021900084608</v>
      </c>
      <c r="T61" s="55">
        <f t="shared" si="42"/>
        <v>-55.294492689176394</v>
      </c>
      <c r="U61" s="55">
        <f t="shared" si="43"/>
        <v>-58.835736335453689</v>
      </c>
      <c r="V61" s="55">
        <f t="shared" si="44"/>
        <v>-47.179240276959753</v>
      </c>
      <c r="W61" s="55">
        <f t="shared" si="45"/>
        <v>-34.089359637966098</v>
      </c>
      <c r="X61" s="55">
        <f t="shared" si="46"/>
        <v>92.813106343237479</v>
      </c>
      <c r="Y61" s="55">
        <f t="shared" si="47"/>
        <v>163.35292550913618</v>
      </c>
      <c r="Z61" s="55">
        <f t="shared" si="48"/>
        <v>81.391353142338204</v>
      </c>
      <c r="AA61" s="55">
        <f t="shared" si="48"/>
        <v>19.193833600570102</v>
      </c>
      <c r="AB61" s="55">
        <f t="shared" si="48"/>
        <v>-62.027153787819032</v>
      </c>
      <c r="AC61" s="55">
        <f t="shared" si="48"/>
        <v>-41.736516863416448</v>
      </c>
      <c r="AD61" s="55">
        <f t="shared" si="48"/>
        <v>-11.838292020470917</v>
      </c>
      <c r="AE61" s="55">
        <f t="shared" si="49"/>
        <v>7.7057252807855292</v>
      </c>
    </row>
    <row r="62" spans="1:33">
      <c r="A62" s="58">
        <v>870600</v>
      </c>
      <c r="B62" s="34" t="s">
        <v>97</v>
      </c>
      <c r="C62" s="55">
        <f t="shared" si="50"/>
        <v>-40.599229498745629</v>
      </c>
      <c r="D62" s="55">
        <f t="shared" si="51"/>
        <v>-16.017751060189639</v>
      </c>
      <c r="E62" s="55">
        <f t="shared" si="52"/>
        <v>-41.692109779384232</v>
      </c>
      <c r="F62" s="55">
        <f t="shared" si="53"/>
        <v>66.827061604592984</v>
      </c>
      <c r="G62" s="55">
        <f t="shared" si="54"/>
        <v>-26.57906796734585</v>
      </c>
      <c r="H62" s="55">
        <f t="shared" si="55"/>
        <v>46.263651560240248</v>
      </c>
      <c r="I62" s="55">
        <f t="shared" si="31"/>
        <v>-64.164026488143691</v>
      </c>
      <c r="J62" s="55">
        <f t="shared" si="32"/>
        <v>261.61321542953505</v>
      </c>
      <c r="K62" s="55">
        <f t="shared" si="33"/>
        <v>-44.000872864345929</v>
      </c>
      <c r="L62" s="55">
        <f t="shared" si="34"/>
        <v>-12.194554878242215</v>
      </c>
      <c r="M62" s="55">
        <f t="shared" si="35"/>
        <v>-41.081421560276979</v>
      </c>
      <c r="N62" s="55">
        <f t="shared" si="36"/>
        <v>270.98891443125126</v>
      </c>
      <c r="O62" s="55">
        <f t="shared" si="37"/>
        <v>55.908281869765233</v>
      </c>
      <c r="P62" s="55">
        <f t="shared" si="38"/>
        <v>1.1053985585069483</v>
      </c>
      <c r="Q62" s="55">
        <f t="shared" si="39"/>
        <v>70.3077261317828</v>
      </c>
      <c r="R62" s="55">
        <f t="shared" si="40"/>
        <v>10.793335198697847</v>
      </c>
      <c r="S62" s="55">
        <f t="shared" si="41"/>
        <v>-12.064813317260786</v>
      </c>
      <c r="T62" s="55">
        <f t="shared" si="42"/>
        <v>69.976747359791943</v>
      </c>
      <c r="U62" s="55">
        <f t="shared" si="43"/>
        <v>11.041131030921747</v>
      </c>
      <c r="V62" s="55">
        <f t="shared" si="44"/>
        <v>53.57055510741975</v>
      </c>
      <c r="W62" s="55">
        <f t="shared" si="45"/>
        <v>-19.696070745228042</v>
      </c>
      <c r="X62" s="55">
        <f t="shared" si="46"/>
        <v>-31.851539379735101</v>
      </c>
      <c r="Y62" s="55">
        <f t="shared" si="47"/>
        <v>27.28363342490016</v>
      </c>
      <c r="Z62" s="55">
        <f t="shared" si="48"/>
        <v>-32.041421746205387</v>
      </c>
      <c r="AA62" s="55">
        <f t="shared" si="48"/>
        <v>-38.599790616356358</v>
      </c>
      <c r="AB62" s="55">
        <f t="shared" si="48"/>
        <v>-69.535890038273152</v>
      </c>
      <c r="AC62" s="55">
        <f t="shared" si="48"/>
        <v>10.658877582102548</v>
      </c>
      <c r="AD62" s="55">
        <f t="shared" si="48"/>
        <v>80.090328461846383</v>
      </c>
      <c r="AE62" s="55">
        <f t="shared" si="49"/>
        <v>-0.10166414210965513</v>
      </c>
    </row>
    <row r="63" spans="1:33">
      <c r="A63" s="58">
        <v>870332</v>
      </c>
      <c r="B63" s="34" t="s">
        <v>97</v>
      </c>
      <c r="C63" s="55">
        <f t="shared" si="50"/>
        <v>-98.143485883799769</v>
      </c>
      <c r="D63" s="55">
        <f t="shared" si="51"/>
        <v>-8.1272078159034322</v>
      </c>
      <c r="E63" s="55">
        <f t="shared" si="52"/>
        <v>-65.396261877414645</v>
      </c>
      <c r="F63" s="55">
        <f t="shared" si="53"/>
        <v>-40.712603689635159</v>
      </c>
      <c r="G63" s="55">
        <f t="shared" si="54"/>
        <v>177.23444173885269</v>
      </c>
      <c r="H63" s="55">
        <f t="shared" si="55"/>
        <v>26.178545716342711</v>
      </c>
      <c r="I63" s="55">
        <f t="shared" si="31"/>
        <v>160.35620956054362</v>
      </c>
      <c r="J63" s="55">
        <f t="shared" si="32"/>
        <v>-8.9449940883903309</v>
      </c>
      <c r="K63" s="55">
        <f t="shared" si="33"/>
        <v>177.04066774330971</v>
      </c>
      <c r="L63" s="55">
        <f t="shared" si="34"/>
        <v>-65.223767205135033</v>
      </c>
      <c r="M63" s="55">
        <f t="shared" si="35"/>
        <v>2393.2894079440421</v>
      </c>
      <c r="N63" s="55">
        <f t="shared" si="36"/>
        <v>309.46374918435816</v>
      </c>
      <c r="O63" s="55">
        <f t="shared" si="37"/>
        <v>-47.779628560558841</v>
      </c>
      <c r="P63" s="55">
        <f t="shared" si="38"/>
        <v>81.347175424146485</v>
      </c>
      <c r="Q63" s="55">
        <f t="shared" si="39"/>
        <v>118.31618268324999</v>
      </c>
      <c r="R63" s="55">
        <f t="shared" si="40"/>
        <v>27.523072887963224</v>
      </c>
      <c r="S63" s="55">
        <f t="shared" si="41"/>
        <v>60.190722560255125</v>
      </c>
      <c r="T63" s="55">
        <f t="shared" si="42"/>
        <v>44.468682385456646</v>
      </c>
      <c r="U63" s="55">
        <f t="shared" si="43"/>
        <v>15.823863068353859</v>
      </c>
      <c r="V63" s="55">
        <f t="shared" si="44"/>
        <v>-52.126741768506314</v>
      </c>
      <c r="W63" s="55">
        <f t="shared" si="45"/>
        <v>-42.430479386490127</v>
      </c>
      <c r="X63" s="55">
        <f t="shared" si="46"/>
        <v>-62.891770030784713</v>
      </c>
      <c r="Y63" s="55">
        <f t="shared" si="47"/>
        <v>-15.684158309647671</v>
      </c>
      <c r="Z63" s="55">
        <f t="shared" si="48"/>
        <v>-80.666396110349396</v>
      </c>
      <c r="AA63" s="55">
        <f t="shared" si="48"/>
        <v>-89.895921763488758</v>
      </c>
      <c r="AB63" s="55">
        <f t="shared" si="48"/>
        <v>139.21572456320655</v>
      </c>
      <c r="AC63" s="55">
        <f>IF(AB17=0,"--",(AC17/AB17)*100-100)</f>
        <v>298.93979512530035</v>
      </c>
      <c r="AD63" s="55">
        <f>IF(AC17=0,"--",(AD17/AC17)*100-100)</f>
        <v>127.60499349584231</v>
      </c>
      <c r="AE63" s="55">
        <f t="shared" si="49"/>
        <v>-1.041993344824462</v>
      </c>
    </row>
    <row r="64" spans="1:33">
      <c r="A64" s="58">
        <v>870290</v>
      </c>
      <c r="B64" s="34" t="s">
        <v>97</v>
      </c>
      <c r="C64" s="55">
        <f t="shared" si="50"/>
        <v>-3.1618918660716133</v>
      </c>
      <c r="D64" s="55">
        <f t="shared" si="51"/>
        <v>369.07999869467545</v>
      </c>
      <c r="E64" s="55">
        <f t="shared" si="52"/>
        <v>-1.3290252233496886</v>
      </c>
      <c r="F64" s="55">
        <f t="shared" si="53"/>
        <v>-25.830758044716845</v>
      </c>
      <c r="G64" s="55">
        <f t="shared" si="54"/>
        <v>50.860666721356779</v>
      </c>
      <c r="H64" s="55">
        <f t="shared" si="55"/>
        <v>13.431519638635223</v>
      </c>
      <c r="I64" s="55">
        <f t="shared" si="31"/>
        <v>-3.2259762035610606</v>
      </c>
      <c r="J64" s="55">
        <f t="shared" si="32"/>
        <v>-11.662171009017712</v>
      </c>
      <c r="K64" s="55">
        <f t="shared" si="33"/>
        <v>-21.103073890028242</v>
      </c>
      <c r="L64" s="55">
        <f t="shared" si="34"/>
        <v>-15.821565712902824</v>
      </c>
      <c r="M64" s="55">
        <f t="shared" si="35"/>
        <v>23.212179503786246</v>
      </c>
      <c r="N64" s="55">
        <f t="shared" si="36"/>
        <v>-8.6589448542002856</v>
      </c>
      <c r="O64" s="55">
        <f t="shared" si="37"/>
        <v>73.368340980659156</v>
      </c>
      <c r="P64" s="55">
        <f t="shared" si="38"/>
        <v>6.422230894643306</v>
      </c>
      <c r="Q64" s="55">
        <f t="shared" si="39"/>
        <v>166.87164358636795</v>
      </c>
      <c r="R64" s="55">
        <f t="shared" si="40"/>
        <v>11.029050914087549</v>
      </c>
      <c r="S64" s="55">
        <f t="shared" si="41"/>
        <v>-45.787005089450361</v>
      </c>
      <c r="T64" s="55">
        <f t="shared" si="42"/>
        <v>-20.8505192703863</v>
      </c>
      <c r="U64" s="55">
        <f t="shared" si="43"/>
        <v>-56.88773642457361</v>
      </c>
      <c r="V64" s="55">
        <f t="shared" si="44"/>
        <v>-21.41193312631475</v>
      </c>
      <c r="W64" s="55">
        <f t="shared" si="45"/>
        <v>-16.922472057753893</v>
      </c>
      <c r="X64" s="55">
        <f t="shared" si="46"/>
        <v>34.907826708091704</v>
      </c>
      <c r="Y64" s="55">
        <f t="shared" si="47"/>
        <v>-61.831831150739127</v>
      </c>
      <c r="Z64" s="55">
        <f t="shared" si="48"/>
        <v>-47.92151923779123</v>
      </c>
      <c r="AA64" s="55">
        <f t="shared" si="48"/>
        <v>108.88802920187106</v>
      </c>
      <c r="AB64" s="55">
        <f t="shared" si="48"/>
        <v>9.3368118977586079</v>
      </c>
      <c r="AC64" s="55">
        <f t="shared" si="48"/>
        <v>10.344998332960941</v>
      </c>
      <c r="AD64" s="55">
        <f t="shared" si="48"/>
        <v>-37.122825398860513</v>
      </c>
      <c r="AE64" s="55">
        <f t="shared" si="49"/>
        <v>6.7976656936082236E-2</v>
      </c>
    </row>
    <row r="65" spans="1:31">
      <c r="A65" s="58">
        <v>870422</v>
      </c>
      <c r="B65" s="34" t="s">
        <v>97</v>
      </c>
      <c r="C65" s="55">
        <f t="shared" si="50"/>
        <v>-45.383110469149436</v>
      </c>
      <c r="D65" s="55">
        <f t="shared" si="51"/>
        <v>53.820138913852787</v>
      </c>
      <c r="E65" s="55">
        <f t="shared" si="52"/>
        <v>-13.143606541152892</v>
      </c>
      <c r="F65" s="55">
        <f t="shared" si="53"/>
        <v>1.1679465117875054</v>
      </c>
      <c r="G65" s="55">
        <f t="shared" si="54"/>
        <v>-55.512355544491705</v>
      </c>
      <c r="H65" s="55">
        <f t="shared" si="55"/>
        <v>68.373214379937991</v>
      </c>
      <c r="I65" s="55">
        <f t="shared" si="31"/>
        <v>-43.161595564920084</v>
      </c>
      <c r="J65" s="55">
        <f t="shared" si="32"/>
        <v>-23.344380779657129</v>
      </c>
      <c r="K65" s="55">
        <f t="shared" si="33"/>
        <v>16.801228942860604</v>
      </c>
      <c r="L65" s="55">
        <f t="shared" si="34"/>
        <v>15.010186638628682</v>
      </c>
      <c r="M65" s="55">
        <f t="shared" si="35"/>
        <v>20.615501551918044</v>
      </c>
      <c r="N65" s="55">
        <f t="shared" si="36"/>
        <v>31.497875126303541</v>
      </c>
      <c r="O65" s="55">
        <f t="shared" si="37"/>
        <v>9.0472717199454564</v>
      </c>
      <c r="P65" s="55">
        <f t="shared" si="38"/>
        <v>-12.64216422860008</v>
      </c>
      <c r="Q65" s="55">
        <f t="shared" si="39"/>
        <v>-23.785408211182116</v>
      </c>
      <c r="R65" s="55">
        <f t="shared" si="40"/>
        <v>77.170578752547726</v>
      </c>
      <c r="S65" s="55">
        <f t="shared" si="41"/>
        <v>-1.6672601029355292</v>
      </c>
      <c r="T65" s="55">
        <f t="shared" si="42"/>
        <v>59.875863002916589</v>
      </c>
      <c r="U65" s="55">
        <f t="shared" si="43"/>
        <v>-57.473132280635156</v>
      </c>
      <c r="V65" s="55">
        <f t="shared" si="44"/>
        <v>-3.6137290022409161</v>
      </c>
      <c r="W65" s="55">
        <f t="shared" si="45"/>
        <v>9.0426425074812755</v>
      </c>
      <c r="X65" s="55">
        <f t="shared" si="46"/>
        <v>35.02609313581894</v>
      </c>
      <c r="Y65" s="55">
        <f t="shared" si="47"/>
        <v>61.274161195052187</v>
      </c>
      <c r="Z65" s="55">
        <f t="shared" si="48"/>
        <v>14.465638648605818</v>
      </c>
      <c r="AA65" s="55">
        <f t="shared" si="48"/>
        <v>41.865902871844696</v>
      </c>
      <c r="AB65" s="55">
        <f t="shared" si="48"/>
        <v>-17.579483359323945</v>
      </c>
      <c r="AC65" s="55">
        <f t="shared" si="48"/>
        <v>28.012068770659482</v>
      </c>
      <c r="AD65" s="55">
        <f t="shared" si="48"/>
        <v>55.768081039586832</v>
      </c>
      <c r="AE65" s="55">
        <f t="shared" si="49"/>
        <v>3.4796330625142673</v>
      </c>
    </row>
    <row r="66" spans="1:31">
      <c r="A66" s="58">
        <v>870432</v>
      </c>
      <c r="B66" s="34" t="s">
        <v>97</v>
      </c>
      <c r="C66" s="55">
        <f t="shared" si="50"/>
        <v>-88.828283142109143</v>
      </c>
      <c r="D66" s="55">
        <f t="shared" si="51"/>
        <v>18.368466284919705</v>
      </c>
      <c r="E66" s="55">
        <f t="shared" si="52"/>
        <v>38.278626738847407</v>
      </c>
      <c r="F66" s="55">
        <f t="shared" si="53"/>
        <v>-19.038887669642406</v>
      </c>
      <c r="G66" s="55">
        <f t="shared" si="54"/>
        <v>123.3827387198321</v>
      </c>
      <c r="H66" s="55">
        <f t="shared" si="55"/>
        <v>-89.64614881752756</v>
      </c>
      <c r="I66" s="55">
        <f t="shared" si="31"/>
        <v>-48.046628859483306</v>
      </c>
      <c r="J66" s="55">
        <f t="shared" si="32"/>
        <v>-22.377198302001204</v>
      </c>
      <c r="K66" s="55">
        <f t="shared" si="33"/>
        <v>-34.375</v>
      </c>
      <c r="L66" s="55">
        <f t="shared" si="34"/>
        <v>343.09761904761899</v>
      </c>
      <c r="M66" s="55">
        <f t="shared" si="35"/>
        <v>118.20624284662631</v>
      </c>
      <c r="N66" s="55">
        <f t="shared" si="36"/>
        <v>-43.080988169935289</v>
      </c>
      <c r="O66" s="55">
        <f t="shared" si="37"/>
        <v>303.1716845707561</v>
      </c>
      <c r="P66" s="55">
        <f t="shared" si="38"/>
        <v>-57.94254024361323</v>
      </c>
      <c r="Q66" s="55">
        <f t="shared" si="39"/>
        <v>29.209956930864848</v>
      </c>
      <c r="R66" s="55">
        <f t="shared" si="40"/>
        <v>258.5284650777038</v>
      </c>
      <c r="S66" s="55">
        <f t="shared" si="41"/>
        <v>97.651606279714315</v>
      </c>
      <c r="T66" s="55">
        <f t="shared" si="42"/>
        <v>-7.8002067652935239</v>
      </c>
      <c r="U66" s="55">
        <f t="shared" si="43"/>
        <v>-24.036937870595949</v>
      </c>
      <c r="V66" s="55">
        <f t="shared" si="44"/>
        <v>74.953837119133851</v>
      </c>
      <c r="W66" s="55">
        <f t="shared" si="45"/>
        <v>-27.637415117595964</v>
      </c>
      <c r="X66" s="55">
        <f t="shared" si="46"/>
        <v>211.64705775131199</v>
      </c>
      <c r="Y66" s="55">
        <f t="shared" si="47"/>
        <v>-30.572703990180429</v>
      </c>
      <c r="Z66" s="55">
        <f t="shared" si="48"/>
        <v>-72.106494173880293</v>
      </c>
      <c r="AA66" s="55">
        <f t="shared" si="48"/>
        <v>229.71937154890327</v>
      </c>
      <c r="AB66" s="55">
        <f t="shared" si="48"/>
        <v>-54.511631814810748</v>
      </c>
      <c r="AC66" s="55">
        <f t="shared" si="48"/>
        <v>40.131819693656723</v>
      </c>
      <c r="AD66" s="55">
        <f t="shared" si="48"/>
        <v>96.346551496030656</v>
      </c>
      <c r="AE66" s="55">
        <f t="shared" si="49"/>
        <v>1.8668993623141432</v>
      </c>
    </row>
    <row r="67" spans="1:31">
      <c r="A67" s="58">
        <v>870421</v>
      </c>
      <c r="B67" s="34" t="s">
        <v>97</v>
      </c>
      <c r="C67" s="55">
        <f t="shared" si="50"/>
        <v>-88.185971370590323</v>
      </c>
      <c r="D67" s="55">
        <f t="shared" si="51"/>
        <v>7.9429044122701526</v>
      </c>
      <c r="E67" s="55">
        <f t="shared" si="52"/>
        <v>34.291580024465873</v>
      </c>
      <c r="F67" s="55">
        <f t="shared" si="53"/>
        <v>-79.043183282308817</v>
      </c>
      <c r="G67" s="55">
        <f t="shared" si="54"/>
        <v>-0.17958434006895629</v>
      </c>
      <c r="H67" s="55">
        <f t="shared" si="55"/>
        <v>-51.368932962092281</v>
      </c>
      <c r="I67" s="55">
        <f t="shared" si="31"/>
        <v>-34.382908478229723</v>
      </c>
      <c r="J67" s="55">
        <f t="shared" si="32"/>
        <v>24.822407495963034</v>
      </c>
      <c r="K67" s="55">
        <f t="shared" si="33"/>
        <v>459.61106561359179</v>
      </c>
      <c r="L67" s="55">
        <f t="shared" si="34"/>
        <v>13.752435133790357</v>
      </c>
      <c r="M67" s="55">
        <f t="shared" si="35"/>
        <v>36.17880310942968</v>
      </c>
      <c r="N67" s="55">
        <f t="shared" si="36"/>
        <v>74.766333591023397</v>
      </c>
      <c r="O67" s="55">
        <f t="shared" si="37"/>
        <v>72.943819244685727</v>
      </c>
      <c r="P67" s="55">
        <f t="shared" si="38"/>
        <v>-73.157530309572181</v>
      </c>
      <c r="Q67" s="55">
        <f t="shared" si="39"/>
        <v>20.038612157026975</v>
      </c>
      <c r="R67" s="55">
        <f t="shared" si="40"/>
        <v>-54.083826774703667</v>
      </c>
      <c r="S67" s="55">
        <f t="shared" si="41"/>
        <v>105.65357789702631</v>
      </c>
      <c r="T67" s="55">
        <f t="shared" si="42"/>
        <v>7.8181387002514526</v>
      </c>
      <c r="U67" s="55">
        <f t="shared" si="43"/>
        <v>-13.361092772770093</v>
      </c>
      <c r="V67" s="55">
        <f t="shared" si="44"/>
        <v>53.317603920001432</v>
      </c>
      <c r="W67" s="55">
        <f t="shared" si="45"/>
        <v>-40.646928451502852</v>
      </c>
      <c r="X67" s="55">
        <f t="shared" si="46"/>
        <v>266.44205862122499</v>
      </c>
      <c r="Y67" s="55">
        <f t="shared" si="47"/>
        <v>372.49737138513058</v>
      </c>
      <c r="Z67" s="55">
        <f t="shared" si="48"/>
        <v>-71.497132208988049</v>
      </c>
      <c r="AA67" s="55">
        <f t="shared" si="48"/>
        <v>91.1589536187779</v>
      </c>
      <c r="AB67" s="55">
        <f t="shared" si="48"/>
        <v>-27.67657641124643</v>
      </c>
      <c r="AC67" s="55">
        <f t="shared" si="48"/>
        <v>135.61337218553226</v>
      </c>
      <c r="AD67" s="55">
        <f t="shared" si="48"/>
        <v>-11.720111678797068</v>
      </c>
      <c r="AE67" s="55">
        <f t="shared" si="49"/>
        <v>1.0972607219039077</v>
      </c>
    </row>
    <row r="68" spans="1:31">
      <c r="A68" s="58">
        <v>870210</v>
      </c>
      <c r="B68" s="34" t="s">
        <v>97</v>
      </c>
      <c r="C68" s="55">
        <f t="shared" si="50"/>
        <v>117.1306606594305</v>
      </c>
      <c r="D68" s="55">
        <f t="shared" si="51"/>
        <v>18.648026037800491</v>
      </c>
      <c r="E68" s="55">
        <f t="shared" si="52"/>
        <v>55.950583701810956</v>
      </c>
      <c r="F68" s="55">
        <f t="shared" si="53"/>
        <v>-49.168845383217317</v>
      </c>
      <c r="G68" s="55">
        <f t="shared" si="54"/>
        <v>74.570670532953841</v>
      </c>
      <c r="H68" s="55">
        <f t="shared" si="55"/>
        <v>-36.336052097442604</v>
      </c>
      <c r="I68" s="55">
        <f t="shared" si="31"/>
        <v>-9.5645732069099267</v>
      </c>
      <c r="J68" s="55">
        <f t="shared" si="32"/>
        <v>-70.54871439218924</v>
      </c>
      <c r="K68" s="55">
        <f t="shared" si="33"/>
        <v>61.198477771353311</v>
      </c>
      <c r="L68" s="55">
        <f t="shared" si="34"/>
        <v>5.5339833791382347</v>
      </c>
      <c r="M68" s="55">
        <f t="shared" si="35"/>
        <v>91.557468002335952</v>
      </c>
      <c r="N68" s="55">
        <f t="shared" si="36"/>
        <v>-56.29513546934443</v>
      </c>
      <c r="O68" s="55">
        <f t="shared" si="37"/>
        <v>30.294090235627266</v>
      </c>
      <c r="P68" s="55">
        <f t="shared" si="38"/>
        <v>-93.319213085764815</v>
      </c>
      <c r="Q68" s="55">
        <f t="shared" si="39"/>
        <v>1305.8355181399609</v>
      </c>
      <c r="R68" s="55">
        <f t="shared" si="40"/>
        <v>-25.684317112877238</v>
      </c>
      <c r="S68" s="55">
        <f t="shared" si="41"/>
        <v>43.440412244666845</v>
      </c>
      <c r="T68" s="55">
        <f t="shared" si="42"/>
        <v>66.71627780956544</v>
      </c>
      <c r="U68" s="55">
        <f t="shared" si="43"/>
        <v>-5.4429915203698584</v>
      </c>
      <c r="V68" s="55">
        <f t="shared" si="44"/>
        <v>-32.917643791146446</v>
      </c>
      <c r="W68" s="55">
        <f t="shared" si="45"/>
        <v>-59.099002437098953</v>
      </c>
      <c r="X68" s="55">
        <f t="shared" si="46"/>
        <v>30.695718771508893</v>
      </c>
      <c r="Y68" s="55">
        <f t="shared" si="47"/>
        <v>-74.475422984498508</v>
      </c>
      <c r="Z68" s="55">
        <f t="shared" si="48"/>
        <v>289.91109310313595</v>
      </c>
      <c r="AA68" s="55">
        <f t="shared" si="48"/>
        <v>-1.6295324461556504</v>
      </c>
      <c r="AB68" s="55">
        <f t="shared" si="48"/>
        <v>-43.813973765260961</v>
      </c>
      <c r="AC68" s="55">
        <f t="shared" si="48"/>
        <v>313.80529425230026</v>
      </c>
      <c r="AD68" s="55">
        <f t="shared" si="48"/>
        <v>-43.08197860398819</v>
      </c>
      <c r="AE68" s="55">
        <f t="shared" si="49"/>
        <v>-0.67131681238041097</v>
      </c>
    </row>
    <row r="69" spans="1:31">
      <c r="A69" s="58">
        <v>870390</v>
      </c>
      <c r="B69" s="34" t="s">
        <v>97</v>
      </c>
      <c r="C69" s="55">
        <f t="shared" si="50"/>
        <v>2.130816339415361</v>
      </c>
      <c r="D69" s="55">
        <f t="shared" si="51"/>
        <v>-73.337866658424247</v>
      </c>
      <c r="E69" s="55">
        <f t="shared" si="52"/>
        <v>253.23440760491536</v>
      </c>
      <c r="F69" s="55">
        <f t="shared" si="53"/>
        <v>835.60551361995419</v>
      </c>
      <c r="G69" s="55">
        <f t="shared" si="54"/>
        <v>510.42272492887935</v>
      </c>
      <c r="H69" s="55">
        <f t="shared" si="55"/>
        <v>-87.820504348095923</v>
      </c>
      <c r="I69" s="55">
        <f t="shared" si="31"/>
        <v>61.568984552669093</v>
      </c>
      <c r="J69" s="55">
        <f t="shared" si="32"/>
        <v>-43.074240959703772</v>
      </c>
      <c r="K69" s="55">
        <f t="shared" si="33"/>
        <v>9.0527147371445125</v>
      </c>
      <c r="L69" s="55">
        <f t="shared" si="34"/>
        <v>1158.2172610227535</v>
      </c>
      <c r="M69" s="55">
        <f t="shared" si="35"/>
        <v>-46.441058548891931</v>
      </c>
      <c r="N69" s="55">
        <f t="shared" si="36"/>
        <v>224.53176840798818</v>
      </c>
      <c r="O69" s="55">
        <f t="shared" si="37"/>
        <v>63.954922493325626</v>
      </c>
      <c r="P69" s="55">
        <f t="shared" si="38"/>
        <v>57.901776935068739</v>
      </c>
      <c r="Q69" s="55">
        <f t="shared" si="39"/>
        <v>-83.570240595064462</v>
      </c>
      <c r="R69" s="55">
        <f t="shared" si="40"/>
        <v>399.56460132955891</v>
      </c>
      <c r="S69" s="55">
        <f t="shared" si="41"/>
        <v>0.35847181056961119</v>
      </c>
      <c r="T69" s="55">
        <f t="shared" si="42"/>
        <v>-56.979685793026285</v>
      </c>
      <c r="U69" s="55">
        <f t="shared" si="43"/>
        <v>9837.9282371587469</v>
      </c>
      <c r="V69" s="55">
        <f t="shared" si="44"/>
        <v>-52.348153745970386</v>
      </c>
      <c r="W69" s="55">
        <f t="shared" si="45"/>
        <v>346.71944319962273</v>
      </c>
      <c r="X69" s="55">
        <f t="shared" si="46"/>
        <v>-99.492252719741828</v>
      </c>
      <c r="Y69" s="55">
        <f t="shared" si="47"/>
        <v>-78.373182222092225</v>
      </c>
      <c r="Z69" s="55">
        <f t="shared" si="48"/>
        <v>-49.947517157852239</v>
      </c>
      <c r="AA69" s="55">
        <f t="shared" si="48"/>
        <v>-65.217172124536219</v>
      </c>
      <c r="AB69" s="55">
        <f t="shared" si="48"/>
        <v>-25.644221571639761</v>
      </c>
      <c r="AC69" s="55">
        <f t="shared" si="48"/>
        <v>-36.067363168563858</v>
      </c>
      <c r="AD69" s="55">
        <f t="shared" si="48"/>
        <v>0</v>
      </c>
      <c r="AE69" s="55">
        <f t="shared" si="49"/>
        <v>3.3340173016286485</v>
      </c>
    </row>
    <row r="70" spans="1:31">
      <c r="A70" s="58">
        <v>870331</v>
      </c>
      <c r="B70" s="34" t="s">
        <v>97</v>
      </c>
      <c r="C70" s="55">
        <f t="shared" si="50"/>
        <v>533.83386002697205</v>
      </c>
      <c r="D70" s="55">
        <f t="shared" si="51"/>
        <v>-86.573937344194093</v>
      </c>
      <c r="E70" s="55">
        <f t="shared" si="52"/>
        <v>-73.283977482378546</v>
      </c>
      <c r="F70" s="55">
        <f t="shared" si="53"/>
        <v>331.50951748561317</v>
      </c>
      <c r="G70" s="55">
        <f t="shared" si="54"/>
        <v>-100</v>
      </c>
      <c r="H70" s="55" t="str">
        <f t="shared" si="55"/>
        <v>--</v>
      </c>
      <c r="I70" s="55">
        <f t="shared" si="31"/>
        <v>-100</v>
      </c>
      <c r="J70" s="55" t="str">
        <f t="shared" si="32"/>
        <v>--</v>
      </c>
      <c r="K70" s="55">
        <f t="shared" si="33"/>
        <v>-100</v>
      </c>
      <c r="L70" s="55" t="str">
        <f t="shared" si="34"/>
        <v>--</v>
      </c>
      <c r="M70" s="55" t="str">
        <f t="shared" si="35"/>
        <v>--</v>
      </c>
      <c r="N70" s="55">
        <f t="shared" si="36"/>
        <v>23.419159979985153</v>
      </c>
      <c r="O70" s="55">
        <f t="shared" si="37"/>
        <v>25.41568160059397</v>
      </c>
      <c r="P70" s="55">
        <f t="shared" si="38"/>
        <v>-89.273084173300717</v>
      </c>
      <c r="Q70" s="55">
        <f t="shared" si="39"/>
        <v>533.27281969355886</v>
      </c>
      <c r="R70" s="55">
        <f t="shared" si="40"/>
        <v>0.53836803962940394</v>
      </c>
      <c r="S70" s="55">
        <f t="shared" si="41"/>
        <v>-43.591001112029893</v>
      </c>
      <c r="T70" s="55">
        <f t="shared" si="42"/>
        <v>14.872214808524433</v>
      </c>
      <c r="U70" s="55">
        <f t="shared" si="43"/>
        <v>117.66833587087575</v>
      </c>
      <c r="V70" s="55">
        <f t="shared" si="44"/>
        <v>-86.1884931063761</v>
      </c>
      <c r="W70" s="55">
        <f t="shared" si="45"/>
        <v>252.63173302107725</v>
      </c>
      <c r="X70" s="55">
        <f t="shared" si="46"/>
        <v>-100</v>
      </c>
      <c r="Y70" s="55" t="str">
        <f t="shared" si="47"/>
        <v>--</v>
      </c>
      <c r="Z70" s="55" t="str">
        <f t="shared" si="48"/>
        <v>--</v>
      </c>
      <c r="AA70" s="55">
        <f t="shared" si="48"/>
        <v>-100</v>
      </c>
      <c r="AB70" s="55" t="str">
        <f t="shared" si="48"/>
        <v>--</v>
      </c>
      <c r="AC70" s="55" t="str">
        <f t="shared" si="48"/>
        <v>--</v>
      </c>
      <c r="AD70" s="55" t="str">
        <f t="shared" si="48"/>
        <v>--</v>
      </c>
      <c r="AE70" s="55">
        <f t="shared" si="49"/>
        <v>-100</v>
      </c>
    </row>
    <row r="71" spans="1:31">
      <c r="A71" s="58">
        <v>870490</v>
      </c>
      <c r="B71" s="34" t="s">
        <v>97</v>
      </c>
      <c r="C71" s="55">
        <f t="shared" si="50"/>
        <v>360.02261561065831</v>
      </c>
      <c r="D71" s="55">
        <f t="shared" si="51"/>
        <v>-98.494979473195713</v>
      </c>
      <c r="E71" s="55">
        <f t="shared" si="52"/>
        <v>33.330184111387979</v>
      </c>
      <c r="F71" s="55">
        <f t="shared" si="53"/>
        <v>8.0744021257750092</v>
      </c>
      <c r="G71" s="55">
        <f t="shared" si="54"/>
        <v>-97.517538683451349</v>
      </c>
      <c r="H71" s="55">
        <f t="shared" si="55"/>
        <v>1102.5420931000331</v>
      </c>
      <c r="I71" s="55">
        <f t="shared" si="31"/>
        <v>-22.932052161976671</v>
      </c>
      <c r="J71" s="55">
        <f t="shared" si="32"/>
        <v>-100</v>
      </c>
      <c r="K71" s="55" t="str">
        <f t="shared" si="33"/>
        <v>--</v>
      </c>
      <c r="L71" s="55">
        <f t="shared" si="34"/>
        <v>70272.258739169396</v>
      </c>
      <c r="M71" s="55">
        <f t="shared" si="35"/>
        <v>-16.245014826823677</v>
      </c>
      <c r="N71" s="55">
        <f t="shared" si="36"/>
        <v>150.98541058056063</v>
      </c>
      <c r="O71" s="55">
        <f t="shared" si="37"/>
        <v>-6.5999773391335879</v>
      </c>
      <c r="P71" s="55">
        <f t="shared" si="38"/>
        <v>-54.49999886473833</v>
      </c>
      <c r="Q71" s="55">
        <f t="shared" si="39"/>
        <v>-30.83301709177691</v>
      </c>
      <c r="R71" s="55">
        <f t="shared" si="40"/>
        <v>339.30851284947721</v>
      </c>
      <c r="S71" s="55">
        <f t="shared" si="41"/>
        <v>35.501843923888174</v>
      </c>
      <c r="T71" s="55">
        <f t="shared" si="42"/>
        <v>-89.6346879034393</v>
      </c>
      <c r="U71" s="55">
        <f t="shared" si="43"/>
        <v>409.32690117969219</v>
      </c>
      <c r="V71" s="55">
        <f t="shared" si="44"/>
        <v>-64.353104283034043</v>
      </c>
      <c r="W71" s="55">
        <f t="shared" si="45"/>
        <v>-99.289767238455312</v>
      </c>
      <c r="X71" s="55">
        <f t="shared" si="46"/>
        <v>-100</v>
      </c>
      <c r="Y71" s="55" t="str">
        <f t="shared" si="47"/>
        <v>--</v>
      </c>
      <c r="Z71" s="55">
        <f t="shared" si="48"/>
        <v>8930.5479999999989</v>
      </c>
      <c r="AA71" s="55">
        <f t="shared" si="48"/>
        <v>-99.639888963549055</v>
      </c>
      <c r="AB71" s="55">
        <f t="shared" si="48"/>
        <v>2288.5362853628535</v>
      </c>
      <c r="AC71" s="55">
        <f t="shared" si="48"/>
        <v>-90.948462314870127</v>
      </c>
      <c r="AD71" s="55">
        <f t="shared" si="48"/>
        <v>-100</v>
      </c>
      <c r="AE71" s="55">
        <f t="shared" si="49"/>
        <v>-100</v>
      </c>
    </row>
    <row r="72" spans="1:31">
      <c r="A72" s="58" t="s">
        <v>105</v>
      </c>
      <c r="B72" s="34" t="s">
        <v>97</v>
      </c>
      <c r="C72" s="55">
        <f t="shared" ref="C72:H74" si="56">IF(B26=0,"--",(C26/B26)*100-100)</f>
        <v>-47.926024276408782</v>
      </c>
      <c r="D72" s="55">
        <f t="shared" si="56"/>
        <v>3.4843735086440404</v>
      </c>
      <c r="E72" s="55">
        <f t="shared" si="56"/>
        <v>15.669904824808569</v>
      </c>
      <c r="F72" s="55">
        <f t="shared" si="56"/>
        <v>-3.7616159793890631</v>
      </c>
      <c r="G72" s="55">
        <f t="shared" si="56"/>
        <v>57.372783999113267</v>
      </c>
      <c r="H72" s="55">
        <f t="shared" si="56"/>
        <v>53.043123658162443</v>
      </c>
      <c r="I72" s="55">
        <f t="shared" si="31"/>
        <v>115.14575637945384</v>
      </c>
      <c r="J72" s="55">
        <f t="shared" si="32"/>
        <v>42.381379521825892</v>
      </c>
      <c r="K72" s="55">
        <f t="shared" si="33"/>
        <v>9.8713169460320103</v>
      </c>
      <c r="L72" s="55">
        <f t="shared" si="34"/>
        <v>-2.35017291244543</v>
      </c>
      <c r="M72" s="55">
        <f t="shared" si="35"/>
        <v>47.942735914180133</v>
      </c>
      <c r="N72" s="55">
        <f t="shared" si="36"/>
        <v>41.88194833325403</v>
      </c>
      <c r="O72" s="55">
        <f t="shared" si="37"/>
        <v>42.060628589413852</v>
      </c>
      <c r="P72" s="55">
        <f t="shared" si="38"/>
        <v>1.4076944365627924</v>
      </c>
      <c r="Q72" s="55">
        <f t="shared" si="39"/>
        <v>101.75714533897499</v>
      </c>
      <c r="R72" s="55">
        <f t="shared" si="40"/>
        <v>40.82155470507908</v>
      </c>
      <c r="S72" s="55">
        <f t="shared" si="41"/>
        <v>10.564495190477842</v>
      </c>
      <c r="T72" s="55">
        <f t="shared" si="42"/>
        <v>2.8408400053233009</v>
      </c>
      <c r="U72" s="55">
        <f t="shared" si="43"/>
        <v>24.765068079126436</v>
      </c>
      <c r="V72" s="55">
        <f t="shared" si="44"/>
        <v>-26.050949317662401</v>
      </c>
      <c r="W72" s="55">
        <f t="shared" si="45"/>
        <v>-0.35755448236734821</v>
      </c>
      <c r="X72" s="55">
        <f t="shared" si="46"/>
        <v>6.9720330419171859</v>
      </c>
      <c r="Y72" s="55">
        <f t="shared" si="47"/>
        <v>-0.51199717265437528</v>
      </c>
      <c r="Z72" s="55">
        <f t="shared" si="48"/>
        <v>-11.972261595171275</v>
      </c>
      <c r="AA72" s="55">
        <f t="shared" si="48"/>
        <v>-3.2497795989391847</v>
      </c>
      <c r="AB72" s="55">
        <f t="shared" si="48"/>
        <v>14.020484036739546</v>
      </c>
      <c r="AC72" s="55">
        <f t="shared" si="48"/>
        <v>-1.4392710900777956</v>
      </c>
      <c r="AD72" s="55">
        <f t="shared" si="48"/>
        <v>-14.542568114664817</v>
      </c>
      <c r="AE72" s="55">
        <f t="shared" si="49"/>
        <v>13.27252911559043</v>
      </c>
    </row>
    <row r="73" spans="1:31">
      <c r="A73" s="58" t="s">
        <v>106</v>
      </c>
      <c r="B73" s="34" t="s">
        <v>97</v>
      </c>
      <c r="C73" s="55" t="str">
        <f t="shared" si="56"/>
        <v>--</v>
      </c>
      <c r="D73" s="55" t="str">
        <f t="shared" si="56"/>
        <v>--</v>
      </c>
      <c r="E73" s="55" t="str">
        <f t="shared" si="56"/>
        <v>--</v>
      </c>
      <c r="F73" s="55" t="str">
        <f t="shared" si="56"/>
        <v>--</v>
      </c>
      <c r="G73" s="55" t="str">
        <f t="shared" si="56"/>
        <v>--</v>
      </c>
      <c r="H73" s="55" t="str">
        <f t="shared" si="56"/>
        <v>--</v>
      </c>
      <c r="I73" s="55" t="str">
        <f t="shared" si="31"/>
        <v>--</v>
      </c>
      <c r="J73" s="55" t="str">
        <f t="shared" si="32"/>
        <v>--</v>
      </c>
      <c r="K73" s="55" t="str">
        <f t="shared" si="33"/>
        <v>--</v>
      </c>
      <c r="L73" s="55" t="str">
        <f t="shared" si="34"/>
        <v>--</v>
      </c>
      <c r="M73" s="55" t="str">
        <f t="shared" si="35"/>
        <v>--</v>
      </c>
      <c r="N73" s="55" t="str">
        <f t="shared" si="36"/>
        <v>--</v>
      </c>
      <c r="O73" s="55" t="str">
        <f t="shared" si="37"/>
        <v>--</v>
      </c>
      <c r="P73" s="55" t="str">
        <f t="shared" si="38"/>
        <v>--</v>
      </c>
      <c r="Q73" s="55" t="str">
        <f t="shared" si="39"/>
        <v>--</v>
      </c>
      <c r="R73" s="55" t="str">
        <f t="shared" si="40"/>
        <v>--</v>
      </c>
      <c r="S73" s="55" t="str">
        <f t="shared" si="41"/>
        <v>--</v>
      </c>
      <c r="T73" s="55" t="str">
        <f t="shared" si="42"/>
        <v>--</v>
      </c>
      <c r="U73" s="55" t="str">
        <f t="shared" si="43"/>
        <v>--</v>
      </c>
      <c r="V73" s="55" t="str">
        <f t="shared" si="44"/>
        <v>--</v>
      </c>
      <c r="W73" s="55" t="str">
        <f t="shared" si="45"/>
        <v>--</v>
      </c>
      <c r="X73" s="55" t="str">
        <f t="shared" si="46"/>
        <v>--</v>
      </c>
      <c r="Y73" s="55" t="str">
        <f t="shared" si="47"/>
        <v>--</v>
      </c>
      <c r="Z73" s="55" t="str">
        <f t="shared" si="48"/>
        <v>--</v>
      </c>
      <c r="AA73" s="55" t="str">
        <f t="shared" si="48"/>
        <v>--</v>
      </c>
      <c r="AB73" s="55" t="str">
        <f t="shared" si="48"/>
        <v>--</v>
      </c>
      <c r="AC73" s="55" t="str">
        <f t="shared" si="48"/>
        <v>--</v>
      </c>
      <c r="AD73" s="55" t="str">
        <f t="shared" si="48"/>
        <v>--</v>
      </c>
      <c r="AE73" s="55" t="str">
        <f t="shared" si="49"/>
        <v>-</v>
      </c>
    </row>
    <row r="74" spans="1:31">
      <c r="A74" s="58" t="s">
        <v>94</v>
      </c>
      <c r="B74" s="34" t="s">
        <v>97</v>
      </c>
      <c r="C74" s="55">
        <f t="shared" si="56"/>
        <v>-47.926024276408796</v>
      </c>
      <c r="D74" s="55">
        <f t="shared" si="56"/>
        <v>3.4843735086440404</v>
      </c>
      <c r="E74" s="55">
        <f t="shared" si="56"/>
        <v>15.669904824808569</v>
      </c>
      <c r="F74" s="55">
        <f t="shared" si="56"/>
        <v>-3.7616159793890063</v>
      </c>
      <c r="G74" s="55">
        <f t="shared" si="56"/>
        <v>57.372783999113182</v>
      </c>
      <c r="H74" s="55">
        <f t="shared" si="56"/>
        <v>53.043123658162443</v>
      </c>
      <c r="I74" s="55">
        <f t="shared" si="31"/>
        <v>115.14575637945384</v>
      </c>
      <c r="J74" s="55">
        <f t="shared" si="32"/>
        <v>42.381379521825892</v>
      </c>
      <c r="K74" s="55">
        <f t="shared" si="33"/>
        <v>9.8713169460320103</v>
      </c>
      <c r="L74" s="55">
        <f t="shared" si="34"/>
        <v>-2.35017291244543</v>
      </c>
      <c r="M74" s="55">
        <f t="shared" si="35"/>
        <v>47.942735914180162</v>
      </c>
      <c r="N74" s="55">
        <f t="shared" si="36"/>
        <v>41.881948333254059</v>
      </c>
      <c r="O74" s="55">
        <f t="shared" si="37"/>
        <v>42.060628589413795</v>
      </c>
      <c r="P74" s="55">
        <f t="shared" si="38"/>
        <v>1.4076944365627924</v>
      </c>
      <c r="Q74" s="55">
        <f t="shared" si="39"/>
        <v>101.75714533897496</v>
      </c>
      <c r="R74" s="55">
        <f t="shared" si="40"/>
        <v>40.821554705079137</v>
      </c>
      <c r="S74" s="55">
        <f t="shared" si="41"/>
        <v>10.5644951904778</v>
      </c>
      <c r="T74" s="55">
        <f t="shared" si="42"/>
        <v>2.8408400053232725</v>
      </c>
      <c r="U74" s="55">
        <f t="shared" si="43"/>
        <v>24.765068079126465</v>
      </c>
      <c r="V74" s="55">
        <f t="shared" si="44"/>
        <v>-26.050949317662372</v>
      </c>
      <c r="W74" s="55">
        <f t="shared" si="45"/>
        <v>-0.35755448236734821</v>
      </c>
      <c r="X74" s="55">
        <f t="shared" si="46"/>
        <v>6.9720330419171859</v>
      </c>
      <c r="Y74" s="55">
        <f t="shared" si="47"/>
        <v>-0.51199717265437528</v>
      </c>
      <c r="Z74" s="55">
        <f t="shared" si="48"/>
        <v>-11.97226159517129</v>
      </c>
      <c r="AA74" s="55">
        <f t="shared" si="48"/>
        <v>-3.2497795989391562</v>
      </c>
      <c r="AB74" s="55">
        <f t="shared" si="48"/>
        <v>14.020484036739546</v>
      </c>
      <c r="AC74" s="55">
        <f t="shared" si="48"/>
        <v>-1.4392710900777956</v>
      </c>
      <c r="AD74" s="55">
        <f t="shared" si="48"/>
        <v>-14.542568114664817</v>
      </c>
      <c r="AE74" s="55">
        <f t="shared" si="49"/>
        <v>13.27252911559043</v>
      </c>
    </row>
    <row r="75" spans="1:31" ht="13.8" thickBot="1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3.8" thickTop="1">
      <c r="A76" s="7" t="s">
        <v>288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3"/>
    </row>
    <row r="77" spans="1:31">
      <c r="AE77" s="3"/>
    </row>
    <row r="78" spans="1:31">
      <c r="AE78" s="3"/>
    </row>
    <row r="79" spans="1:31">
      <c r="AE79" s="3"/>
    </row>
    <row r="80" spans="1:31">
      <c r="AE80" s="3"/>
    </row>
    <row r="81" spans="31:31">
      <c r="AE81" s="3"/>
    </row>
    <row r="82" spans="31:31">
      <c r="AE82" s="3"/>
    </row>
  </sheetData>
  <sortState xmlns:xlrd2="http://schemas.microsoft.com/office/spreadsheetml/2017/richdata2" ref="A9:X25">
    <sortCondition descending="1" ref="X9"/>
  </sortState>
  <mergeCells count="5">
    <mergeCell ref="B53:AE53"/>
    <mergeCell ref="B7:AE7"/>
    <mergeCell ref="B30:AE30"/>
    <mergeCell ref="B2:AE2"/>
    <mergeCell ref="B4:AE4"/>
  </mergeCells>
  <phoneticPr fontId="5" type="noConversion"/>
  <hyperlinks>
    <hyperlink ref="A1" location="ÍNDICE!A1" display="ÍNDICE!A1" xr:uid="{00000000-0004-0000-1100-000000000000}"/>
  </hyperlinks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I25"/>
  <sheetViews>
    <sheetView showGridLines="0" zoomScaleNormal="100" workbookViewId="0"/>
  </sheetViews>
  <sheetFormatPr baseColWidth="10" defaultColWidth="11.44140625" defaultRowHeight="13.2"/>
  <cols>
    <col min="1" max="1" width="15.44140625" customWidth="1"/>
  </cols>
  <sheetData>
    <row r="1" spans="1:35">
      <c r="A1" s="65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5">
      <c r="A2" s="27"/>
      <c r="B2" s="108" t="s">
        <v>121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5" ht="13.8" thickBot="1">
      <c r="A4" s="27"/>
      <c r="B4" s="108" t="s">
        <v>301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60"/>
    </row>
    <row r="5" spans="1:35" ht="13.8" thickTop="1">
      <c r="A5" s="71"/>
      <c r="B5" s="32">
        <v>1995</v>
      </c>
      <c r="C5" s="32">
        <v>1996</v>
      </c>
      <c r="D5" s="32">
        <v>1997</v>
      </c>
      <c r="E5" s="32">
        <v>1998</v>
      </c>
      <c r="F5" s="32">
        <v>1999</v>
      </c>
      <c r="G5" s="32">
        <v>2000</v>
      </c>
      <c r="H5" s="32">
        <v>2001</v>
      </c>
      <c r="I5" s="32">
        <v>2002</v>
      </c>
      <c r="J5" s="32">
        <v>2003</v>
      </c>
      <c r="K5" s="32">
        <v>2004</v>
      </c>
      <c r="L5" s="32">
        <v>2005</v>
      </c>
      <c r="M5" s="32">
        <v>2006</v>
      </c>
      <c r="N5" s="32">
        <v>2007</v>
      </c>
      <c r="O5" s="32">
        <v>2008</v>
      </c>
      <c r="P5" s="32">
        <v>2009</v>
      </c>
      <c r="Q5" s="32">
        <v>2010</v>
      </c>
      <c r="R5" s="32">
        <v>2011</v>
      </c>
      <c r="S5" s="32">
        <v>2012</v>
      </c>
      <c r="T5" s="32">
        <v>2013</v>
      </c>
      <c r="U5" s="32">
        <v>2014</v>
      </c>
      <c r="V5" s="32">
        <v>2015</v>
      </c>
      <c r="W5" s="32">
        <v>2016</v>
      </c>
      <c r="X5" s="32">
        <v>2017</v>
      </c>
      <c r="Y5" s="32">
        <v>2018</v>
      </c>
      <c r="Z5" s="32">
        <v>2019</v>
      </c>
      <c r="AA5" s="32">
        <v>2020</v>
      </c>
      <c r="AB5" s="32">
        <v>2021</v>
      </c>
      <c r="AC5" s="32">
        <v>2022</v>
      </c>
      <c r="AD5" s="32">
        <v>2023</v>
      </c>
      <c r="AE5" s="32" t="s">
        <v>287</v>
      </c>
    </row>
    <row r="6" spans="1:35" ht="13.8" thickBot="1">
      <c r="A6" s="57"/>
      <c r="B6" s="115" t="s">
        <v>92</v>
      </c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5" ht="13.8" thickTop="1">
      <c r="A7" s="57"/>
      <c r="B7" s="57"/>
      <c r="C7" s="57"/>
      <c r="D7" s="57"/>
      <c r="E7" s="57"/>
      <c r="F7" s="5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5">
      <c r="A8" s="61" t="s">
        <v>42</v>
      </c>
      <c r="B8" s="34">
        <v>697.93612800000005</v>
      </c>
      <c r="C8" s="34">
        <v>728.20550700000024</v>
      </c>
      <c r="D8" s="34">
        <v>848.75309400000015</v>
      </c>
      <c r="E8" s="34">
        <v>1070.388594</v>
      </c>
      <c r="F8" s="34">
        <v>1366.8485740000001</v>
      </c>
      <c r="G8" s="34">
        <v>2103.4590800000001</v>
      </c>
      <c r="H8" s="34">
        <v>2732.4857769999999</v>
      </c>
      <c r="I8" s="34">
        <v>4752.557965</v>
      </c>
      <c r="J8" s="34">
        <v>5381.227566999999</v>
      </c>
      <c r="K8" s="34">
        <v>11040.822872999999</v>
      </c>
      <c r="L8" s="34">
        <v>18716.500329999999</v>
      </c>
      <c r="M8" s="34">
        <v>21032.071563000001</v>
      </c>
      <c r="N8" s="34">
        <v>11635.48285</v>
      </c>
      <c r="O8" s="34">
        <v>10339.363090999999</v>
      </c>
      <c r="P8" s="34">
        <v>14431</v>
      </c>
      <c r="Q8" s="34">
        <v>21499.545784000002</v>
      </c>
      <c r="R8" s="34">
        <v>28341.39705</v>
      </c>
      <c r="S8" s="34">
        <v>38512.797691000007</v>
      </c>
      <c r="T8" s="34">
        <v>43464.898119999998</v>
      </c>
      <c r="U8" s="34">
        <v>51114.543399000002</v>
      </c>
      <c r="V8" s="34">
        <v>52648.125169000014</v>
      </c>
      <c r="W8" s="34">
        <v>51581.448827</v>
      </c>
      <c r="X8" s="34">
        <v>58492.551277999984</v>
      </c>
      <c r="Y8" s="34">
        <v>66327.352314999982</v>
      </c>
      <c r="Z8" s="34">
        <v>53770.456587000008</v>
      </c>
      <c r="AA8" s="34">
        <v>56405.879198000024</v>
      </c>
      <c r="AB8" s="34">
        <v>68673.991518664072</v>
      </c>
      <c r="AC8" s="34">
        <v>38098.938583000003</v>
      </c>
      <c r="AD8" s="34">
        <v>39247.667546999997</v>
      </c>
      <c r="AE8" s="34">
        <f>SUM(B8:AD8)</f>
        <v>775056.69605966413</v>
      </c>
      <c r="AF8" s="4"/>
    </row>
    <row r="9" spans="1:35">
      <c r="A9" s="61" t="s">
        <v>93</v>
      </c>
      <c r="B9" s="34">
        <v>0.25475100000000001</v>
      </c>
      <c r="C9" s="34">
        <v>0.23629700000000001</v>
      </c>
      <c r="D9" s="34">
        <v>0.45154399999999995</v>
      </c>
      <c r="E9" s="34">
        <v>1.923632</v>
      </c>
      <c r="F9" s="34">
        <v>0.47653000000000001</v>
      </c>
      <c r="G9" s="34">
        <v>6.999999999999999E-6</v>
      </c>
      <c r="H9" s="34">
        <v>1.0993010000000001</v>
      </c>
      <c r="I9" s="34">
        <v>1.2738449999999999</v>
      </c>
      <c r="J9" s="34">
        <v>5.4763820000000001</v>
      </c>
      <c r="K9" s="34">
        <v>5.427473</v>
      </c>
      <c r="L9" s="34">
        <v>9.9825099999999996</v>
      </c>
      <c r="M9" s="34">
        <v>22.679463999999999</v>
      </c>
      <c r="N9" s="34">
        <v>12.694777999999999</v>
      </c>
      <c r="O9" s="34">
        <v>36.034582999999998</v>
      </c>
      <c r="P9" s="34">
        <v>37.074646999999999</v>
      </c>
      <c r="Q9" s="34">
        <v>47.985255000000002</v>
      </c>
      <c r="R9" s="34">
        <v>16.115206000000001</v>
      </c>
      <c r="S9" s="34">
        <v>21.473534000000001</v>
      </c>
      <c r="T9" s="34">
        <v>23.643981</v>
      </c>
      <c r="U9" s="34">
        <v>48.211047000000001</v>
      </c>
      <c r="V9" s="34">
        <v>117.68834000000001</v>
      </c>
      <c r="W9" s="34">
        <v>1179.53153</v>
      </c>
      <c r="X9" s="34">
        <v>1350.5977690000002</v>
      </c>
      <c r="Y9" s="34">
        <v>1643.9481109999997</v>
      </c>
      <c r="Z9" s="34">
        <v>839.92316900000003</v>
      </c>
      <c r="AA9" s="34">
        <v>710.56111099999987</v>
      </c>
      <c r="AB9" s="34">
        <v>717.67204322200405</v>
      </c>
      <c r="AC9" s="34">
        <v>1046.3332359999999</v>
      </c>
      <c r="AD9" s="34">
        <v>1137.0100909999994</v>
      </c>
      <c r="AE9" s="34">
        <f>SUM(B9:AD9)</f>
        <v>9035.7801672220048</v>
      </c>
    </row>
    <row r="10" spans="1:35">
      <c r="A10" s="62" t="s">
        <v>94</v>
      </c>
      <c r="B10" s="34">
        <f>B8+B9</f>
        <v>698.19087900000011</v>
      </c>
      <c r="C10" s="34">
        <f t="shared" ref="C10:AC10" si="0">C8+C9</f>
        <v>728.44180400000027</v>
      </c>
      <c r="D10" s="34">
        <f t="shared" si="0"/>
        <v>849.20463800000016</v>
      </c>
      <c r="E10" s="34">
        <f t="shared" si="0"/>
        <v>1072.312226</v>
      </c>
      <c r="F10" s="34">
        <f t="shared" si="0"/>
        <v>1367.325104</v>
      </c>
      <c r="G10" s="34">
        <f t="shared" si="0"/>
        <v>2103.4590870000002</v>
      </c>
      <c r="H10" s="34">
        <f t="shared" si="0"/>
        <v>2733.5850780000001</v>
      </c>
      <c r="I10" s="34">
        <f t="shared" si="0"/>
        <v>4753.8318099999997</v>
      </c>
      <c r="J10" s="34">
        <f t="shared" si="0"/>
        <v>5386.7039489999988</v>
      </c>
      <c r="K10" s="34">
        <f t="shared" si="0"/>
        <v>11046.250345999999</v>
      </c>
      <c r="L10" s="34">
        <f t="shared" si="0"/>
        <v>18726.482840000001</v>
      </c>
      <c r="M10" s="34">
        <f t="shared" si="0"/>
        <v>21054.751027000002</v>
      </c>
      <c r="N10" s="34">
        <f t="shared" si="0"/>
        <v>11648.177627999999</v>
      </c>
      <c r="O10" s="34">
        <f t="shared" si="0"/>
        <v>10375.397674</v>
      </c>
      <c r="P10" s="34">
        <f t="shared" si="0"/>
        <v>14468.074646999999</v>
      </c>
      <c r="Q10" s="34">
        <f t="shared" si="0"/>
        <v>21547.531039000001</v>
      </c>
      <c r="R10" s="34">
        <f t="shared" si="0"/>
        <v>28357.512255999998</v>
      </c>
      <c r="S10" s="34">
        <f t="shared" si="0"/>
        <v>38534.271225000004</v>
      </c>
      <c r="T10" s="34">
        <f t="shared" si="0"/>
        <v>43488.542100999999</v>
      </c>
      <c r="U10" s="34">
        <f t="shared" si="0"/>
        <v>51162.754445999999</v>
      </c>
      <c r="V10" s="34">
        <f t="shared" si="0"/>
        <v>52765.813509000014</v>
      </c>
      <c r="W10" s="34">
        <f t="shared" si="0"/>
        <v>52760.980357</v>
      </c>
      <c r="X10" s="34">
        <f t="shared" si="0"/>
        <v>59843.149046999984</v>
      </c>
      <c r="Y10" s="34">
        <f t="shared" si="0"/>
        <v>67971.300425999987</v>
      </c>
      <c r="Z10" s="34">
        <f t="shared" si="0"/>
        <v>54610.379756000009</v>
      </c>
      <c r="AA10" s="34">
        <f t="shared" si="0"/>
        <v>57116.440309000027</v>
      </c>
      <c r="AB10" s="34">
        <f t="shared" si="0"/>
        <v>69391.663561886075</v>
      </c>
      <c r="AC10" s="34">
        <f t="shared" si="0"/>
        <v>39145.271819000001</v>
      </c>
      <c r="AD10" s="34">
        <f>AD8+AD9</f>
        <v>40384.677637999994</v>
      </c>
      <c r="AE10" s="34">
        <f>SUM(B10:AD10)</f>
        <v>784092.47622688615</v>
      </c>
    </row>
    <row r="11" spans="1:35">
      <c r="A11" s="58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H11" s="2"/>
      <c r="AI11" s="2"/>
    </row>
    <row r="12" spans="1:35">
      <c r="A12" s="58"/>
      <c r="B12" s="117" t="s">
        <v>95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5">
      <c r="A14" s="61" t="s">
        <v>42</v>
      </c>
      <c r="B14" s="59">
        <f t="shared" ref="B14:R14" si="1">B8/B$10*100</f>
        <v>99.963512700084976</v>
      </c>
      <c r="C14" s="59">
        <f t="shared" si="1"/>
        <v>99.967561307066333</v>
      </c>
      <c r="D14" s="59">
        <f t="shared" si="1"/>
        <v>99.946827421825731</v>
      </c>
      <c r="E14" s="59">
        <f t="shared" si="1"/>
        <v>99.820608965060885</v>
      </c>
      <c r="F14" s="59">
        <f t="shared" si="1"/>
        <v>99.965148741977615</v>
      </c>
      <c r="G14" s="59">
        <f t="shared" si="1"/>
        <v>99.999999667214823</v>
      </c>
      <c r="H14" s="59">
        <f t="shared" si="1"/>
        <v>99.95978537456736</v>
      </c>
      <c r="I14" s="59">
        <f t="shared" si="1"/>
        <v>99.973203826914528</v>
      </c>
      <c r="J14" s="59">
        <f t="shared" si="1"/>
        <v>99.898335196219264</v>
      </c>
      <c r="K14" s="59">
        <f t="shared" si="1"/>
        <v>99.950865924363512</v>
      </c>
      <c r="L14" s="59">
        <f t="shared" si="1"/>
        <v>99.946693086548649</v>
      </c>
      <c r="M14" s="59">
        <f t="shared" si="1"/>
        <v>99.892283390238532</v>
      </c>
      <c r="N14" s="59">
        <f t="shared" si="1"/>
        <v>99.891014900309528</v>
      </c>
      <c r="O14" s="59">
        <f t="shared" si="1"/>
        <v>99.65269203039513</v>
      </c>
      <c r="P14" s="59">
        <f t="shared" si="1"/>
        <v>99.743748578131047</v>
      </c>
      <c r="Q14" s="59">
        <f t="shared" si="1"/>
        <v>99.777305089324855</v>
      </c>
      <c r="R14" s="59">
        <f t="shared" si="1"/>
        <v>99.943171298474581</v>
      </c>
      <c r="S14" s="59">
        <f t="shared" ref="D14:AA16" si="2">S8/S$10*100</f>
        <v>99.944274191992335</v>
      </c>
      <c r="T14" s="59">
        <f t="shared" si="2"/>
        <v>99.94563170008071</v>
      </c>
      <c r="U14" s="59">
        <f t="shared" si="2"/>
        <v>99.905769250459571</v>
      </c>
      <c r="V14" s="59">
        <f t="shared" si="2"/>
        <v>99.776961005291938</v>
      </c>
      <c r="W14" s="59">
        <f t="shared" si="2"/>
        <v>97.764386631903236</v>
      </c>
      <c r="X14" s="59">
        <f t="shared" si="2"/>
        <v>97.743103779616845</v>
      </c>
      <c r="Y14" s="59">
        <f t="shared" si="2"/>
        <v>97.581408475787853</v>
      </c>
      <c r="Z14" s="59">
        <f t="shared" si="2"/>
        <v>98.461971565199164</v>
      </c>
      <c r="AA14" s="59">
        <f t="shared" si="2"/>
        <v>98.755942934896041</v>
      </c>
      <c r="AB14" s="59">
        <f>AB8/AB$10*100</f>
        <v>98.96576619382823</v>
      </c>
      <c r="AC14" s="59">
        <f>AC8/AC$10*100</f>
        <v>97.327050784477791</v>
      </c>
      <c r="AD14" s="59">
        <f>AD8/AD$10*100</f>
        <v>97.184550781383166</v>
      </c>
      <c r="AE14" s="59">
        <f>AE8/AE$10*100</f>
        <v>98.847612948576824</v>
      </c>
    </row>
    <row r="15" spans="1:35">
      <c r="A15" s="61" t="s">
        <v>93</v>
      </c>
      <c r="B15" s="59">
        <f>B9/B$10*100</f>
        <v>3.6487299915013635E-2</v>
      </c>
      <c r="C15" s="59">
        <f>C9/C$10*100</f>
        <v>3.2438692933663638E-2</v>
      </c>
      <c r="D15" s="59">
        <f t="shared" si="2"/>
        <v>5.3172578174260972E-2</v>
      </c>
      <c r="E15" s="59">
        <f t="shared" si="2"/>
        <v>0.17939103493910924</v>
      </c>
      <c r="F15" s="59">
        <f t="shared" si="2"/>
        <v>3.4851258022393479E-2</v>
      </c>
      <c r="G15" s="59">
        <f t="shared" si="2"/>
        <v>3.3278517482284637E-7</v>
      </c>
      <c r="H15" s="59">
        <f t="shared" si="2"/>
        <v>4.0214625432631219E-2</v>
      </c>
      <c r="I15" s="59">
        <f t="shared" si="2"/>
        <v>2.6796173085475654E-2</v>
      </c>
      <c r="J15" s="59">
        <f t="shared" si="2"/>
        <v>0.10166480378073588</v>
      </c>
      <c r="K15" s="59">
        <f t="shared" si="2"/>
        <v>4.913407563649292E-2</v>
      </c>
      <c r="L15" s="59">
        <f t="shared" si="2"/>
        <v>5.3306913451346208E-2</v>
      </c>
      <c r="M15" s="59">
        <f t="shared" si="2"/>
        <v>0.10771660976145724</v>
      </c>
      <c r="N15" s="59">
        <f t="shared" si="2"/>
        <v>0.10898509969048009</v>
      </c>
      <c r="O15" s="59">
        <f t="shared" si="2"/>
        <v>0.34730796960486698</v>
      </c>
      <c r="P15" s="59">
        <f t="shared" si="2"/>
        <v>0.25625142186895988</v>
      </c>
      <c r="Q15" s="59">
        <f t="shared" si="2"/>
        <v>0.22269491067514408</v>
      </c>
      <c r="R15" s="59">
        <f t="shared" si="2"/>
        <v>5.6828701525431874E-2</v>
      </c>
      <c r="S15" s="59">
        <f t="shared" si="2"/>
        <v>5.5725808007674335E-2</v>
      </c>
      <c r="T15" s="59">
        <f t="shared" si="2"/>
        <v>5.4368299919293726E-2</v>
      </c>
      <c r="U15" s="59">
        <f t="shared" si="2"/>
        <v>9.4230749540438849E-2</v>
      </c>
      <c r="V15" s="59">
        <f t="shared" si="2"/>
        <v>0.22303899470805366</v>
      </c>
      <c r="W15" s="59">
        <f t="shared" si="2"/>
        <v>2.2356133680967645</v>
      </c>
      <c r="X15" s="59">
        <f t="shared" si="2"/>
        <v>2.2568962203831542</v>
      </c>
      <c r="Y15" s="59">
        <f t="shared" si="2"/>
        <v>2.4185915242121308</v>
      </c>
      <c r="Z15" s="59">
        <f t="shared" si="2"/>
        <v>1.5380284348008371</v>
      </c>
      <c r="AA15" s="59">
        <f t="shared" si="2"/>
        <v>1.2440570651039582</v>
      </c>
      <c r="AB15" s="59">
        <f t="shared" ref="AB15:AD16" si="3">AB9/AB$10*100</f>
        <v>1.0342338061717706</v>
      </c>
      <c r="AC15" s="59">
        <f t="shared" si="3"/>
        <v>2.672949215522217</v>
      </c>
      <c r="AD15" s="59">
        <f t="shared" si="3"/>
        <v>2.8154492186168372</v>
      </c>
      <c r="AE15" s="59">
        <f>AE9/AE$10*100</f>
        <v>1.1523870514231791</v>
      </c>
    </row>
    <row r="16" spans="1:35">
      <c r="A16" s="62" t="s">
        <v>94</v>
      </c>
      <c r="B16" s="59">
        <f>B10/B$10*100</f>
        <v>100</v>
      </c>
      <c r="C16" s="59">
        <f>C10/C$10*100</f>
        <v>100</v>
      </c>
      <c r="D16" s="59">
        <f t="shared" si="2"/>
        <v>100</v>
      </c>
      <c r="E16" s="59">
        <f t="shared" si="2"/>
        <v>100</v>
      </c>
      <c r="F16" s="59">
        <f t="shared" si="2"/>
        <v>100</v>
      </c>
      <c r="G16" s="59">
        <f t="shared" si="2"/>
        <v>100</v>
      </c>
      <c r="H16" s="59">
        <f t="shared" si="2"/>
        <v>100</v>
      </c>
      <c r="I16" s="59">
        <f t="shared" si="2"/>
        <v>100</v>
      </c>
      <c r="J16" s="59">
        <f t="shared" si="2"/>
        <v>100</v>
      </c>
      <c r="K16" s="59">
        <f t="shared" si="2"/>
        <v>100</v>
      </c>
      <c r="L16" s="59">
        <f t="shared" si="2"/>
        <v>100</v>
      </c>
      <c r="M16" s="59">
        <f t="shared" si="2"/>
        <v>100</v>
      </c>
      <c r="N16" s="59">
        <f t="shared" si="2"/>
        <v>100</v>
      </c>
      <c r="O16" s="59">
        <f t="shared" si="2"/>
        <v>100</v>
      </c>
      <c r="P16" s="59">
        <f t="shared" si="2"/>
        <v>100</v>
      </c>
      <c r="Q16" s="59">
        <f t="shared" si="2"/>
        <v>100</v>
      </c>
      <c r="R16" s="59">
        <f t="shared" si="2"/>
        <v>100</v>
      </c>
      <c r="S16" s="59">
        <f t="shared" si="2"/>
        <v>100</v>
      </c>
      <c r="T16" s="59">
        <f t="shared" si="2"/>
        <v>100</v>
      </c>
      <c r="U16" s="59">
        <f t="shared" si="2"/>
        <v>100</v>
      </c>
      <c r="V16" s="59">
        <f t="shared" si="2"/>
        <v>100</v>
      </c>
      <c r="W16" s="59">
        <f t="shared" si="2"/>
        <v>100</v>
      </c>
      <c r="X16" s="59">
        <f t="shared" si="2"/>
        <v>100</v>
      </c>
      <c r="Y16" s="59">
        <f t="shared" si="2"/>
        <v>100</v>
      </c>
      <c r="Z16" s="59">
        <f t="shared" si="2"/>
        <v>100</v>
      </c>
      <c r="AA16" s="59">
        <f t="shared" si="2"/>
        <v>100</v>
      </c>
      <c r="AB16" s="59">
        <f t="shared" si="3"/>
        <v>100</v>
      </c>
      <c r="AC16" s="59">
        <f t="shared" si="3"/>
        <v>100</v>
      </c>
      <c r="AD16" s="59">
        <f t="shared" si="3"/>
        <v>100</v>
      </c>
      <c r="AE16" s="59">
        <f>AE10/AE$10*100</f>
        <v>100</v>
      </c>
    </row>
    <row r="17" spans="1:31">
      <c r="A17" s="58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>
      <c r="A18" s="58"/>
      <c r="B18" s="117" t="s">
        <v>96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>
      <c r="A20" s="61" t="s">
        <v>42</v>
      </c>
      <c r="B20" s="59" t="s">
        <v>97</v>
      </c>
      <c r="C20" s="59">
        <f t="shared" ref="C20:AA20" si="4">IF(B8=0,"--",(C8/B8)*100-100)</f>
        <v>4.3369841143973815</v>
      </c>
      <c r="D20" s="59">
        <f t="shared" si="4"/>
        <v>16.554061434748249</v>
      </c>
      <c r="E20" s="59">
        <f t="shared" si="4"/>
        <v>26.113071229640767</v>
      </c>
      <c r="F20" s="59">
        <f t="shared" si="4"/>
        <v>27.696481601335151</v>
      </c>
      <c r="G20" s="59">
        <f t="shared" si="4"/>
        <v>53.891156636638527</v>
      </c>
      <c r="H20" s="59">
        <f t="shared" si="4"/>
        <v>29.904394289429206</v>
      </c>
      <c r="I20" s="59">
        <f t="shared" si="4"/>
        <v>73.92800376138976</v>
      </c>
      <c r="J20" s="59">
        <f t="shared" si="4"/>
        <v>13.228025973166609</v>
      </c>
      <c r="K20" s="59">
        <f t="shared" si="4"/>
        <v>105.17294122082984</v>
      </c>
      <c r="L20" s="59">
        <f t="shared" si="4"/>
        <v>69.520882141589624</v>
      </c>
      <c r="M20" s="59">
        <f t="shared" si="4"/>
        <v>12.37181733856761</v>
      </c>
      <c r="N20" s="59">
        <f t="shared" si="4"/>
        <v>-44.677428397165833</v>
      </c>
      <c r="O20" s="59">
        <f t="shared" si="4"/>
        <v>-11.139372346717877</v>
      </c>
      <c r="P20" s="59">
        <f t="shared" si="4"/>
        <v>39.573394153858544</v>
      </c>
      <c r="Q20" s="59">
        <f t="shared" si="4"/>
        <v>48.981676834592207</v>
      </c>
      <c r="R20" s="59">
        <f t="shared" si="4"/>
        <v>31.823236335958853</v>
      </c>
      <c r="S20" s="59">
        <f t="shared" si="4"/>
        <v>35.888847056676781</v>
      </c>
      <c r="T20" s="59">
        <f t="shared" si="4"/>
        <v>12.858324312692645</v>
      </c>
      <c r="U20" s="59">
        <f t="shared" si="4"/>
        <v>17.599593257714517</v>
      </c>
      <c r="V20" s="59">
        <f t="shared" si="4"/>
        <v>3.0002845922517167</v>
      </c>
      <c r="W20" s="59">
        <f t="shared" si="4"/>
        <v>-2.0260481044215481</v>
      </c>
      <c r="X20" s="59">
        <f t="shared" si="4"/>
        <v>13.398426388097889</v>
      </c>
      <c r="Y20" s="59">
        <f t="shared" si="4"/>
        <v>13.394527791689598</v>
      </c>
      <c r="Z20" s="59">
        <f t="shared" si="4"/>
        <v>-18.931700557509245</v>
      </c>
      <c r="AA20" s="59">
        <f t="shared" si="4"/>
        <v>4.9012464804644793</v>
      </c>
      <c r="AB20" s="59">
        <f t="shared" ref="AB20:AD22" si="5">IF(AA8=0,"--",(AB8/AA8)*100-100)</f>
        <v>21.749704986601898</v>
      </c>
      <c r="AC20" s="59">
        <f>IF(AB8=0,"--",(AC8/AB8)*100-100)</f>
        <v>-44.522026839454135</v>
      </c>
      <c r="AD20" s="59">
        <f>IF(AC8=0,"--",(AD8/AC8)*100-100)</f>
        <v>3.0151206483021582</v>
      </c>
      <c r="AE20" s="59">
        <f>(POWER(AD8/B8,1/29)-1)*100</f>
        <v>14.906544483654049</v>
      </c>
    </row>
    <row r="21" spans="1:31">
      <c r="A21" s="61" t="s">
        <v>93</v>
      </c>
      <c r="B21" s="59" t="s">
        <v>97</v>
      </c>
      <c r="C21" s="59">
        <f t="shared" ref="C21:AA21" si="6">IF(B9=0,"--",(C9/B9)*100-100)</f>
        <v>-7.2439362357753225</v>
      </c>
      <c r="D21" s="59">
        <f t="shared" si="6"/>
        <v>91.091719319331162</v>
      </c>
      <c r="E21" s="59">
        <f t="shared" si="6"/>
        <v>326.01208298637567</v>
      </c>
      <c r="F21" s="59">
        <f t="shared" si="6"/>
        <v>-75.227590308333404</v>
      </c>
      <c r="G21" s="59">
        <f t="shared" si="6"/>
        <v>-99.99853104736323</v>
      </c>
      <c r="H21" s="59">
        <f t="shared" si="6"/>
        <v>15704200.000000004</v>
      </c>
      <c r="I21" s="59">
        <f t="shared" si="6"/>
        <v>15.877725936754345</v>
      </c>
      <c r="J21" s="59">
        <f t="shared" si="6"/>
        <v>329.90960438671902</v>
      </c>
      <c r="K21" s="59">
        <f t="shared" si="6"/>
        <v>-0.89308963472599601</v>
      </c>
      <c r="L21" s="59">
        <f t="shared" si="6"/>
        <v>83.925557989878541</v>
      </c>
      <c r="M21" s="59">
        <f t="shared" si="6"/>
        <v>127.19199880591154</v>
      </c>
      <c r="N21" s="59">
        <f t="shared" si="6"/>
        <v>-44.025229167673452</v>
      </c>
      <c r="O21" s="59">
        <f t="shared" si="6"/>
        <v>183.85358924748425</v>
      </c>
      <c r="P21" s="59">
        <f t="shared" si="6"/>
        <v>2.8862939804242984</v>
      </c>
      <c r="Q21" s="59">
        <f t="shared" si="6"/>
        <v>29.428757608939605</v>
      </c>
      <c r="R21" s="59">
        <f t="shared" si="6"/>
        <v>-66.416337685399398</v>
      </c>
      <c r="S21" s="59">
        <f t="shared" si="6"/>
        <v>33.250136548052808</v>
      </c>
      <c r="T21" s="59">
        <f t="shared" si="6"/>
        <v>10.107544477774354</v>
      </c>
      <c r="U21" s="59">
        <f t="shared" si="6"/>
        <v>103.90410142860463</v>
      </c>
      <c r="V21" s="59">
        <f t="shared" si="6"/>
        <v>144.11073254642241</v>
      </c>
      <c r="W21" s="59">
        <f t="shared" si="6"/>
        <v>902.25012095505792</v>
      </c>
      <c r="X21" s="59">
        <f t="shared" si="6"/>
        <v>14.502896671189475</v>
      </c>
      <c r="Y21" s="59">
        <f t="shared" si="6"/>
        <v>21.720037507332762</v>
      </c>
      <c r="Z21" s="59">
        <f t="shared" si="6"/>
        <v>-48.908170313898658</v>
      </c>
      <c r="AA21" s="59">
        <f t="shared" si="6"/>
        <v>-15.401653719591607</v>
      </c>
      <c r="AB21" s="59">
        <f>IF(AA9=0,"--",(AB9/AA9)*100-100)</f>
        <v>1.000748860572557</v>
      </c>
      <c r="AC21" s="59">
        <f t="shared" si="5"/>
        <v>45.79545711470999</v>
      </c>
      <c r="AD21" s="59">
        <f t="shared" si="5"/>
        <v>8.6661545175269055</v>
      </c>
      <c r="AE21" s="59">
        <f t="shared" ref="AE21:AE22" si="7">(POWER(AD9/B9,1/29)-1)*100</f>
        <v>33.613378507581125</v>
      </c>
    </row>
    <row r="22" spans="1:31">
      <c r="A22" s="62" t="s">
        <v>94</v>
      </c>
      <c r="B22" s="59" t="s">
        <v>97</v>
      </c>
      <c r="C22" s="59">
        <f t="shared" ref="C22:AA22" si="8">IF(B10=0,"--",(C10/B10)*100-100)</f>
        <v>4.3327585492562974</v>
      </c>
      <c r="D22" s="59">
        <f t="shared" si="8"/>
        <v>16.578240476709354</v>
      </c>
      <c r="E22" s="59">
        <f t="shared" si="8"/>
        <v>26.27253526611095</v>
      </c>
      <c r="F22" s="59">
        <f t="shared" si="8"/>
        <v>27.511845043534919</v>
      </c>
      <c r="G22" s="59">
        <f t="shared" si="8"/>
        <v>53.837524144513935</v>
      </c>
      <c r="H22" s="59">
        <f t="shared" si="8"/>
        <v>29.956655439336316</v>
      </c>
      <c r="I22" s="59">
        <f t="shared" si="8"/>
        <v>73.904659059599965</v>
      </c>
      <c r="J22" s="59">
        <f t="shared" si="8"/>
        <v>13.312884517048133</v>
      </c>
      <c r="K22" s="59">
        <f t="shared" si="8"/>
        <v>105.06510939868252</v>
      </c>
      <c r="L22" s="59">
        <f t="shared" si="8"/>
        <v>69.527959745916149</v>
      </c>
      <c r="M22" s="59">
        <f t="shared" si="8"/>
        <v>12.433024433327077</v>
      </c>
      <c r="N22" s="59">
        <f t="shared" si="8"/>
        <v>-44.676725870266928</v>
      </c>
      <c r="O22" s="59">
        <f t="shared" si="8"/>
        <v>-10.926859073135006</v>
      </c>
      <c r="P22" s="59">
        <f t="shared" si="8"/>
        <v>39.445976931139285</v>
      </c>
      <c r="Q22" s="59">
        <f t="shared" si="8"/>
        <v>48.931572201059595</v>
      </c>
      <c r="R22" s="59">
        <f t="shared" si="8"/>
        <v>31.604461804344339</v>
      </c>
      <c r="S22" s="59">
        <f t="shared" si="8"/>
        <v>35.887347511757724</v>
      </c>
      <c r="T22" s="59">
        <f t="shared" si="8"/>
        <v>12.856791418403148</v>
      </c>
      <c r="U22" s="59">
        <f t="shared" si="8"/>
        <v>17.646515551560739</v>
      </c>
      <c r="V22" s="59">
        <f t="shared" si="8"/>
        <v>3.1332540250388092</v>
      </c>
      <c r="W22" s="59">
        <f t="shared" si="8"/>
        <v>-9.159627566788231E-3</v>
      </c>
      <c r="X22" s="59">
        <f t="shared" si="8"/>
        <v>13.423118073393354</v>
      </c>
      <c r="Y22" s="59">
        <f t="shared" si="8"/>
        <v>13.582425905789592</v>
      </c>
      <c r="Z22" s="59">
        <f t="shared" si="8"/>
        <v>-19.656708914295294</v>
      </c>
      <c r="AA22" s="59">
        <f t="shared" si="8"/>
        <v>4.5889821022983881</v>
      </c>
      <c r="AB22" s="59">
        <f>IF(AA10=0,"--",(AB10/AA10)*100-100)</f>
        <v>21.491576131980693</v>
      </c>
      <c r="AC22" s="59">
        <f t="shared" si="5"/>
        <v>-43.587932887516402</v>
      </c>
      <c r="AD22" s="59">
        <f>IF(AC10=0,"--",(AD10/AC10)*100-100)</f>
        <v>3.1661699137784893</v>
      </c>
      <c r="AE22" s="59">
        <f t="shared" si="7"/>
        <v>15.01830971816962</v>
      </c>
    </row>
    <row r="23" spans="1:31" ht="13.8" thickBo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spans="1:31" ht="13.8" thickTop="1">
      <c r="A24" s="7" t="s">
        <v>288</v>
      </c>
    </row>
    <row r="25" spans="1:31">
      <c r="A25" s="102" t="s">
        <v>159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27"/>
      <c r="Z25" s="27"/>
      <c r="AA25" s="27"/>
      <c r="AB25" s="27"/>
      <c r="AC25" s="27"/>
      <c r="AD25" s="27"/>
    </row>
  </sheetData>
  <mergeCells count="6">
    <mergeCell ref="A25:X25"/>
    <mergeCell ref="B2:AE2"/>
    <mergeCell ref="B4:AE4"/>
    <mergeCell ref="B6:AE6"/>
    <mergeCell ref="B12:AE12"/>
    <mergeCell ref="B18:AE18"/>
  </mergeCells>
  <hyperlinks>
    <hyperlink ref="A1" location="ÍNDICE!A1" display="ÍNDICE!A1" xr:uid="{00000000-0004-0000-1200-000000000000}"/>
  </hyperlink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showGridLines="0" zoomScaleNormal="100" workbookViewId="0"/>
  </sheetViews>
  <sheetFormatPr baseColWidth="10" defaultColWidth="22" defaultRowHeight="13.2"/>
  <cols>
    <col min="1" max="1" width="114" style="21" customWidth="1"/>
    <col min="2" max="16384" width="22" style="21"/>
  </cols>
  <sheetData>
    <row r="1" spans="1:1">
      <c r="A1" s="83" t="s">
        <v>22</v>
      </c>
    </row>
    <row r="2" spans="1:1">
      <c r="A2" s="22"/>
    </row>
    <row r="3" spans="1:1" ht="39.6">
      <c r="A3" s="84" t="s">
        <v>158</v>
      </c>
    </row>
    <row r="4" spans="1:1">
      <c r="A4" s="85"/>
    </row>
    <row r="5" spans="1:1">
      <c r="A5" s="22" t="s">
        <v>23</v>
      </c>
    </row>
    <row r="6" spans="1:1">
      <c r="A6" s="22" t="s">
        <v>145</v>
      </c>
    </row>
    <row r="7" spans="1:1">
      <c r="A7" s="38" t="s">
        <v>24</v>
      </c>
    </row>
    <row r="8" spans="1:1">
      <c r="A8" s="38" t="s">
        <v>25</v>
      </c>
    </row>
    <row r="9" spans="1:1">
      <c r="A9" s="38"/>
    </row>
    <row r="10" spans="1:1">
      <c r="A10" s="22" t="s">
        <v>167</v>
      </c>
    </row>
    <row r="11" spans="1:1">
      <c r="A11" s="22" t="s">
        <v>26</v>
      </c>
    </row>
    <row r="12" spans="1:1">
      <c r="A12" s="22" t="s">
        <v>27</v>
      </c>
    </row>
    <row r="13" spans="1:1">
      <c r="A13" s="22"/>
    </row>
    <row r="14" spans="1:1">
      <c r="A14" s="22" t="s">
        <v>257</v>
      </c>
    </row>
    <row r="15" spans="1:1">
      <c r="A15" s="22" t="s">
        <v>127</v>
      </c>
    </row>
    <row r="16" spans="1:1" s="22" customFormat="1">
      <c r="A16" s="22" t="s">
        <v>128</v>
      </c>
    </row>
    <row r="17" spans="1:8">
      <c r="A17" s="22"/>
    </row>
    <row r="18" spans="1:8" s="22" customFormat="1">
      <c r="A18" s="82" t="s">
        <v>161</v>
      </c>
      <c r="B18" s="23"/>
      <c r="C18" s="23"/>
      <c r="D18" s="23"/>
      <c r="E18" s="23"/>
    </row>
    <row r="19" spans="1:8" s="22" customFormat="1">
      <c r="A19" s="31" t="s">
        <v>162</v>
      </c>
      <c r="B19" s="24"/>
      <c r="C19" s="24"/>
      <c r="D19" s="24"/>
      <c r="E19" s="24"/>
      <c r="H19" s="25"/>
    </row>
    <row r="20" spans="1:8" s="22" customFormat="1">
      <c r="A20" s="31" t="s">
        <v>163</v>
      </c>
      <c r="B20" s="24"/>
      <c r="C20" s="24"/>
      <c r="D20" s="24"/>
      <c r="E20" s="24"/>
      <c r="H20" s="25"/>
    </row>
    <row r="21" spans="1:8" s="22" customFormat="1">
      <c r="A21" s="31" t="s">
        <v>164</v>
      </c>
      <c r="B21" s="24"/>
      <c r="C21" s="24"/>
      <c r="D21" s="24"/>
      <c r="E21" s="24"/>
      <c r="H21" s="25"/>
    </row>
    <row r="22" spans="1:8" s="22" customFormat="1">
      <c r="A22" s="31" t="s">
        <v>165</v>
      </c>
      <c r="B22" s="24"/>
      <c r="C22" s="24"/>
      <c r="D22" s="24"/>
      <c r="E22" s="24"/>
      <c r="H22" s="25"/>
    </row>
    <row r="23" spans="1:8" s="22" customFormat="1">
      <c r="A23" s="31" t="s">
        <v>166</v>
      </c>
      <c r="B23" s="24"/>
      <c r="C23" s="24"/>
      <c r="D23" s="24"/>
      <c r="E23" s="24"/>
      <c r="H23" s="25"/>
    </row>
    <row r="24" spans="1:8" s="22" customFormat="1">
      <c r="A24" s="31" t="s">
        <v>28</v>
      </c>
      <c r="B24" s="24"/>
      <c r="C24" s="24"/>
      <c r="D24" s="24"/>
      <c r="E24" s="24"/>
      <c r="H24" s="25"/>
    </row>
    <row r="25" spans="1:8">
      <c r="A25" s="22"/>
    </row>
    <row r="26" spans="1:8">
      <c r="A26" s="22" t="s">
        <v>168</v>
      </c>
    </row>
    <row r="27" spans="1:8">
      <c r="A27" s="22"/>
    </row>
    <row r="28" spans="1:8">
      <c r="A28" s="22" t="s">
        <v>169</v>
      </c>
    </row>
    <row r="29" spans="1:8">
      <c r="A29" s="22" t="s">
        <v>29</v>
      </c>
    </row>
    <row r="30" spans="1:8">
      <c r="A30" s="22" t="s">
        <v>30</v>
      </c>
    </row>
    <row r="31" spans="1:8">
      <c r="A31" s="22" t="s">
        <v>31</v>
      </c>
    </row>
    <row r="32" spans="1:8">
      <c r="A32" s="22" t="s">
        <v>32</v>
      </c>
    </row>
    <row r="33" spans="1:1">
      <c r="A33" s="22"/>
    </row>
    <row r="34" spans="1:1">
      <c r="A34" s="22" t="s">
        <v>243</v>
      </c>
    </row>
    <row r="35" spans="1:1">
      <c r="A35" s="22"/>
    </row>
    <row r="36" spans="1:1">
      <c r="A36" s="22" t="s">
        <v>33</v>
      </c>
    </row>
    <row r="37" spans="1:1">
      <c r="A37" s="22" t="s">
        <v>34</v>
      </c>
    </row>
    <row r="38" spans="1:1">
      <c r="A38" s="22"/>
    </row>
    <row r="39" spans="1:1">
      <c r="A39" s="22"/>
    </row>
    <row r="40" spans="1:1">
      <c r="A40" s="22"/>
    </row>
    <row r="41" spans="1:1">
      <c r="A41" s="22"/>
    </row>
    <row r="42" spans="1:1">
      <c r="A42" s="22"/>
    </row>
    <row r="43" spans="1:1">
      <c r="A43" s="22"/>
    </row>
  </sheetData>
  <phoneticPr fontId="5" type="noConversion"/>
  <hyperlinks>
    <hyperlink ref="A36" location="ÍNDICE!A1" display="INDICE" xr:uid="{00000000-0004-0000-0100-000000000000}"/>
    <hyperlink ref="A37" location="NOTAS!A1" display="NOTAS" xr:uid="{00000000-0004-0000-0100-000001000000}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25"/>
  <sheetViews>
    <sheetView showGridLines="0" zoomScaleNormal="100" workbookViewId="0"/>
  </sheetViews>
  <sheetFormatPr baseColWidth="10" defaultColWidth="11.44140625" defaultRowHeight="13.2"/>
  <cols>
    <col min="1" max="1" width="15.44140625" customWidth="1"/>
  </cols>
  <sheetData>
    <row r="1" spans="1:3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5">
      <c r="A2" s="27"/>
      <c r="B2" s="108" t="s">
        <v>155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5" ht="13.8" thickBot="1">
      <c r="A4" s="27"/>
      <c r="B4" s="108" t="s">
        <v>302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60"/>
    </row>
    <row r="5" spans="1:35" ht="13.8" thickTop="1">
      <c r="A5" s="56"/>
      <c r="B5" s="32">
        <v>1995</v>
      </c>
      <c r="C5" s="32">
        <v>1996</v>
      </c>
      <c r="D5" s="32">
        <v>1997</v>
      </c>
      <c r="E5" s="32">
        <v>1998</v>
      </c>
      <c r="F5" s="32">
        <v>1999</v>
      </c>
      <c r="G5" s="32">
        <v>2000</v>
      </c>
      <c r="H5" s="32">
        <v>2001</v>
      </c>
      <c r="I5" s="32">
        <v>2002</v>
      </c>
      <c r="J5" s="32">
        <v>2003</v>
      </c>
      <c r="K5" s="32">
        <v>2004</v>
      </c>
      <c r="L5" s="32">
        <v>2005</v>
      </c>
      <c r="M5" s="32">
        <v>2006</v>
      </c>
      <c r="N5" s="32">
        <v>2007</v>
      </c>
      <c r="O5" s="32">
        <v>2008</v>
      </c>
      <c r="P5" s="32">
        <v>2009</v>
      </c>
      <c r="Q5" s="32">
        <v>2010</v>
      </c>
      <c r="R5" s="32">
        <v>2011</v>
      </c>
      <c r="S5" s="32">
        <v>2012</v>
      </c>
      <c r="T5" s="32">
        <v>2013</v>
      </c>
      <c r="U5" s="32">
        <v>2014</v>
      </c>
      <c r="V5" s="32">
        <v>2015</v>
      </c>
      <c r="W5" s="32">
        <v>2016</v>
      </c>
      <c r="X5" s="32">
        <v>2017</v>
      </c>
      <c r="Y5" s="32">
        <v>2018</v>
      </c>
      <c r="Z5" s="32">
        <v>2019</v>
      </c>
      <c r="AA5" s="32">
        <v>2020</v>
      </c>
      <c r="AB5" s="32">
        <v>2021</v>
      </c>
      <c r="AC5" s="32">
        <v>2022</v>
      </c>
      <c r="AD5" s="32">
        <v>2023</v>
      </c>
      <c r="AE5" s="32" t="s">
        <v>287</v>
      </c>
    </row>
    <row r="6" spans="1:35" ht="13.8" thickBot="1">
      <c r="A6" s="57"/>
      <c r="B6" s="115" t="s">
        <v>92</v>
      </c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5" ht="13.8" thickTop="1">
      <c r="A7" s="57"/>
      <c r="B7" s="57"/>
      <c r="C7" s="57"/>
      <c r="D7" s="57"/>
      <c r="E7" s="57"/>
      <c r="F7" s="5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5">
      <c r="A8" s="61" t="s">
        <v>42</v>
      </c>
      <c r="B8" s="34">
        <v>574.90439600000002</v>
      </c>
      <c r="C8" s="34">
        <v>606.88390199999992</v>
      </c>
      <c r="D8" s="34">
        <v>453.34835600000008</v>
      </c>
      <c r="E8" s="34">
        <v>544.46687599999996</v>
      </c>
      <c r="F8" s="34">
        <v>641.34804000000031</v>
      </c>
      <c r="G8" s="34">
        <v>604.72235499999999</v>
      </c>
      <c r="H8" s="34">
        <v>743.38995599999998</v>
      </c>
      <c r="I8" s="34">
        <v>947.56907100000001</v>
      </c>
      <c r="J8" s="34">
        <v>924.93365000000006</v>
      </c>
      <c r="K8" s="34">
        <v>1101.3751199999999</v>
      </c>
      <c r="L8" s="34">
        <v>1220.8807919999999</v>
      </c>
      <c r="M8" s="34">
        <v>1450.8232</v>
      </c>
      <c r="N8" s="34">
        <v>1630.5937160000001</v>
      </c>
      <c r="O8" s="34">
        <v>876.71902299999999</v>
      </c>
      <c r="P8" s="34">
        <v>831.99169329999995</v>
      </c>
      <c r="Q8" s="34">
        <v>2175.0799950000001</v>
      </c>
      <c r="R8" s="34">
        <v>2442.8940520000001</v>
      </c>
      <c r="S8" s="34">
        <v>2445.8381159999999</v>
      </c>
      <c r="T8" s="34">
        <v>3114.1451010000001</v>
      </c>
      <c r="U8" s="34">
        <v>3640.8706419999999</v>
      </c>
      <c r="V8" s="34">
        <v>3586.6971740000004</v>
      </c>
      <c r="W8" s="34">
        <v>3872.3267720000003</v>
      </c>
      <c r="X8" s="34">
        <v>4504.9202919999989</v>
      </c>
      <c r="Y8" s="34">
        <v>4869.4458880000011</v>
      </c>
      <c r="Z8" s="34">
        <v>3766.4088720000013</v>
      </c>
      <c r="AA8" s="34">
        <v>4456.0531840000003</v>
      </c>
      <c r="AB8" s="34">
        <v>4843.5006470000008</v>
      </c>
      <c r="AC8" s="34">
        <v>4403.6770889999989</v>
      </c>
      <c r="AD8" s="34">
        <v>4068.6970730000012</v>
      </c>
      <c r="AE8" s="34">
        <f>SUM(B8:AD8)</f>
        <v>65344.505043300014</v>
      </c>
    </row>
    <row r="9" spans="1:35">
      <c r="A9" s="61" t="s">
        <v>93</v>
      </c>
      <c r="B9" s="34">
        <v>85.939863000000003</v>
      </c>
      <c r="C9" s="34">
        <v>21.800639999999994</v>
      </c>
      <c r="D9" s="34">
        <v>32.168847</v>
      </c>
      <c r="E9" s="34">
        <v>24.606280999999999</v>
      </c>
      <c r="F9" s="34">
        <v>12.677191000000001</v>
      </c>
      <c r="G9" s="34">
        <v>30.846892</v>
      </c>
      <c r="H9" s="34">
        <v>69.145819000000003</v>
      </c>
      <c r="I9" s="34">
        <v>82.457082999999997</v>
      </c>
      <c r="J9" s="34">
        <v>223.19569799999996</v>
      </c>
      <c r="K9" s="34">
        <v>210.141908</v>
      </c>
      <c r="L9" s="34">
        <v>448.34430099999997</v>
      </c>
      <c r="M9" s="34">
        <v>767.37130300000001</v>
      </c>
      <c r="N9" s="34">
        <v>1068.0420140000001</v>
      </c>
      <c r="O9" s="34">
        <v>1901.026967</v>
      </c>
      <c r="P9" s="34">
        <v>5267.6948471000005</v>
      </c>
      <c r="Q9" s="34">
        <v>3307.1480390000002</v>
      </c>
      <c r="R9" s="34">
        <v>5645.2508189999999</v>
      </c>
      <c r="S9" s="34">
        <v>7282.3280540000005</v>
      </c>
      <c r="T9" s="34">
        <v>9458.4748060000002</v>
      </c>
      <c r="U9" s="34">
        <v>12577.637357</v>
      </c>
      <c r="V9" s="34">
        <v>11626.910846000001</v>
      </c>
      <c r="W9" s="34">
        <v>12095.425192000001</v>
      </c>
      <c r="X9" s="34">
        <v>11382.872006</v>
      </c>
      <c r="Y9" s="34">
        <v>9102.3759820000014</v>
      </c>
      <c r="Z9" s="34">
        <v>6678.4416920000003</v>
      </c>
      <c r="AA9" s="34">
        <v>7877.6868910000012</v>
      </c>
      <c r="AB9" s="34">
        <v>10385.988964</v>
      </c>
      <c r="AC9" s="34">
        <v>9311.3572229999991</v>
      </c>
      <c r="AD9" s="34">
        <v>7681.7802799999999</v>
      </c>
      <c r="AE9" s="34">
        <f>SUM(B9:AD9)</f>
        <v>134659.13780510001</v>
      </c>
    </row>
    <row r="10" spans="1:35">
      <c r="A10" s="62" t="s">
        <v>94</v>
      </c>
      <c r="B10" s="34">
        <f t="shared" ref="B10:AC10" si="0">B8+B9</f>
        <v>660.84425899999997</v>
      </c>
      <c r="C10" s="34">
        <f t="shared" si="0"/>
        <v>628.68454199999996</v>
      </c>
      <c r="D10" s="34">
        <f t="shared" si="0"/>
        <v>485.51720300000011</v>
      </c>
      <c r="E10" s="34">
        <f t="shared" si="0"/>
        <v>569.07315699999992</v>
      </c>
      <c r="F10" s="34">
        <f t="shared" si="0"/>
        <v>654.0252310000003</v>
      </c>
      <c r="G10" s="34">
        <f t="shared" si="0"/>
        <v>635.56924700000002</v>
      </c>
      <c r="H10" s="34">
        <f t="shared" si="0"/>
        <v>812.53577499999994</v>
      </c>
      <c r="I10" s="34">
        <f t="shared" si="0"/>
        <v>1030.0261539999999</v>
      </c>
      <c r="J10" s="34">
        <f t="shared" si="0"/>
        <v>1148.1293479999999</v>
      </c>
      <c r="K10" s="34">
        <f t="shared" si="0"/>
        <v>1311.517028</v>
      </c>
      <c r="L10" s="34">
        <f t="shared" si="0"/>
        <v>1669.225093</v>
      </c>
      <c r="M10" s="34">
        <f t="shared" si="0"/>
        <v>2218.1945030000002</v>
      </c>
      <c r="N10" s="34">
        <f t="shared" si="0"/>
        <v>2698.63573</v>
      </c>
      <c r="O10" s="34">
        <f t="shared" si="0"/>
        <v>2777.7459899999999</v>
      </c>
      <c r="P10" s="34">
        <f t="shared" si="0"/>
        <v>6099.6865404</v>
      </c>
      <c r="Q10" s="34">
        <f t="shared" si="0"/>
        <v>5482.2280339999998</v>
      </c>
      <c r="R10" s="34">
        <f t="shared" si="0"/>
        <v>8088.1448710000004</v>
      </c>
      <c r="S10" s="34">
        <f t="shared" si="0"/>
        <v>9728.1661700000004</v>
      </c>
      <c r="T10" s="34">
        <f t="shared" si="0"/>
        <v>12572.619907</v>
      </c>
      <c r="U10" s="34">
        <f t="shared" si="0"/>
        <v>16218.507998999999</v>
      </c>
      <c r="V10" s="34">
        <f t="shared" si="0"/>
        <v>15213.608020000001</v>
      </c>
      <c r="W10" s="34">
        <f t="shared" si="0"/>
        <v>15967.751964000001</v>
      </c>
      <c r="X10" s="34">
        <f t="shared" si="0"/>
        <v>15887.792297999998</v>
      </c>
      <c r="Y10" s="34">
        <f t="shared" si="0"/>
        <v>13971.821870000003</v>
      </c>
      <c r="Z10" s="34">
        <f t="shared" si="0"/>
        <v>10444.850564000002</v>
      </c>
      <c r="AA10" s="34">
        <f t="shared" si="0"/>
        <v>12333.740075000002</v>
      </c>
      <c r="AB10" s="34">
        <f t="shared" si="0"/>
        <v>15229.489611000001</v>
      </c>
      <c r="AC10" s="34">
        <f t="shared" si="0"/>
        <v>13715.034311999998</v>
      </c>
      <c r="AD10" s="34">
        <f>AD8+AD9</f>
        <v>11750.477353000002</v>
      </c>
      <c r="AE10" s="34">
        <f>SUM(B10:AD10)</f>
        <v>200003.64284839999</v>
      </c>
    </row>
    <row r="11" spans="1:35">
      <c r="A11" s="58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H11" s="2"/>
      <c r="AI11" s="2"/>
    </row>
    <row r="12" spans="1:35">
      <c r="A12" s="58"/>
      <c r="B12" s="117" t="s">
        <v>95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5">
      <c r="A14" s="61" t="s">
        <v>42</v>
      </c>
      <c r="B14" s="59">
        <f>(B8/B$10)*100</f>
        <v>86.995443808493462</v>
      </c>
      <c r="C14" s="59">
        <f t="shared" ref="C14:AE16" si="1">(C8/C$10)*100</f>
        <v>96.532340380018439</v>
      </c>
      <c r="D14" s="59">
        <f t="shared" si="1"/>
        <v>93.374313659489417</v>
      </c>
      <c r="E14" s="59">
        <f t="shared" si="1"/>
        <v>95.676077724397047</v>
      </c>
      <c r="F14" s="59">
        <f t="shared" si="1"/>
        <v>98.061666370177093</v>
      </c>
      <c r="G14" s="59">
        <f t="shared" si="1"/>
        <v>95.146572596833025</v>
      </c>
      <c r="H14" s="59">
        <f t="shared" si="1"/>
        <v>91.490120050406404</v>
      </c>
      <c r="I14" s="59">
        <f t="shared" si="1"/>
        <v>91.994661234592314</v>
      </c>
      <c r="J14" s="59">
        <f t="shared" si="1"/>
        <v>80.560056374414714</v>
      </c>
      <c r="K14" s="59">
        <f t="shared" si="1"/>
        <v>83.977187980513207</v>
      </c>
      <c r="L14" s="59">
        <f t="shared" si="1"/>
        <v>73.140572659723375</v>
      </c>
      <c r="M14" s="59">
        <f t="shared" si="1"/>
        <v>65.405589908271438</v>
      </c>
      <c r="N14" s="59">
        <f t="shared" si="1"/>
        <v>60.422890643339997</v>
      </c>
      <c r="O14" s="59">
        <f t="shared" si="1"/>
        <v>31.562246013718482</v>
      </c>
      <c r="P14" s="59">
        <f t="shared" si="1"/>
        <v>13.639908998429293</v>
      </c>
      <c r="Q14" s="59">
        <f t="shared" si="1"/>
        <v>39.675109855162219</v>
      </c>
      <c r="R14" s="59">
        <f t="shared" si="1"/>
        <v>30.203391395213302</v>
      </c>
      <c r="S14" s="59">
        <f t="shared" si="1"/>
        <v>25.141820907033292</v>
      </c>
      <c r="T14" s="59">
        <f t="shared" si="1"/>
        <v>24.76926149072678</v>
      </c>
      <c r="U14" s="59">
        <f t="shared" si="1"/>
        <v>22.448863004072191</v>
      </c>
      <c r="V14" s="59">
        <f t="shared" si="1"/>
        <v>23.575585550021287</v>
      </c>
      <c r="W14" s="59">
        <f t="shared" si="1"/>
        <v>24.250920109044351</v>
      </c>
      <c r="X14" s="59">
        <f t="shared" si="1"/>
        <v>28.354602121574128</v>
      </c>
      <c r="Y14" s="59">
        <f t="shared" si="1"/>
        <v>34.851903590723346</v>
      </c>
      <c r="Z14" s="59">
        <f t="shared" si="1"/>
        <v>36.059959392636848</v>
      </c>
      <c r="AA14" s="59">
        <f t="shared" si="1"/>
        <v>36.128969452114873</v>
      </c>
      <c r="AB14" s="59">
        <f t="shared" si="1"/>
        <v>31.803433803202591</v>
      </c>
      <c r="AC14" s="59">
        <f t="shared" si="1"/>
        <v>32.108392795977132</v>
      </c>
      <c r="AD14" s="59">
        <f>(AD8/AD$10)*100</f>
        <v>34.625802431432511</v>
      </c>
      <c r="AE14" s="59">
        <f>(AE8/AE$10)*100</f>
        <v>32.671657432175003</v>
      </c>
    </row>
    <row r="15" spans="1:35">
      <c r="A15" s="61" t="s">
        <v>93</v>
      </c>
      <c r="B15" s="59">
        <f t="shared" ref="B15:Q16" si="2">(B9/B$10)*100</f>
        <v>13.00455619150654</v>
      </c>
      <c r="C15" s="59">
        <f t="shared" si="2"/>
        <v>3.4676596199815579</v>
      </c>
      <c r="D15" s="59">
        <f t="shared" si="2"/>
        <v>6.6256863405105744</v>
      </c>
      <c r="E15" s="59">
        <f t="shared" si="2"/>
        <v>4.3239222756029596</v>
      </c>
      <c r="F15" s="59">
        <f t="shared" si="2"/>
        <v>1.9383336298229132</v>
      </c>
      <c r="G15" s="59">
        <f t="shared" si="2"/>
        <v>4.8534274031669753</v>
      </c>
      <c r="H15" s="59">
        <f t="shared" si="2"/>
        <v>8.5098799495936053</v>
      </c>
      <c r="I15" s="59">
        <f t="shared" si="2"/>
        <v>8.0053387654077</v>
      </c>
      <c r="J15" s="59">
        <f t="shared" si="2"/>
        <v>19.439943625585293</v>
      </c>
      <c r="K15" s="59">
        <f t="shared" si="2"/>
        <v>16.022812019486796</v>
      </c>
      <c r="L15" s="59">
        <f t="shared" si="2"/>
        <v>26.859427340276625</v>
      </c>
      <c r="M15" s="59">
        <f t="shared" si="2"/>
        <v>34.594410091728548</v>
      </c>
      <c r="N15" s="59">
        <f t="shared" si="2"/>
        <v>39.577109356660003</v>
      </c>
      <c r="O15" s="59">
        <f t="shared" si="2"/>
        <v>68.437753986281521</v>
      </c>
      <c r="P15" s="59">
        <f t="shared" si="2"/>
        <v>86.360091001570709</v>
      </c>
      <c r="Q15" s="59">
        <f t="shared" si="2"/>
        <v>60.324890144837781</v>
      </c>
      <c r="R15" s="59">
        <f t="shared" si="1"/>
        <v>69.796608604786698</v>
      </c>
      <c r="S15" s="59">
        <f t="shared" si="1"/>
        <v>74.858179092966708</v>
      </c>
      <c r="T15" s="59">
        <f t="shared" si="1"/>
        <v>75.230738509273223</v>
      </c>
      <c r="U15" s="59">
        <f t="shared" si="1"/>
        <v>77.551136995927806</v>
      </c>
      <c r="V15" s="59">
        <f t="shared" si="1"/>
        <v>76.424414449978713</v>
      </c>
      <c r="W15" s="59">
        <f t="shared" si="1"/>
        <v>75.749079890955656</v>
      </c>
      <c r="X15" s="59">
        <f t="shared" si="1"/>
        <v>71.645397878425868</v>
      </c>
      <c r="Y15" s="59">
        <f t="shared" si="1"/>
        <v>65.148096409276647</v>
      </c>
      <c r="Z15" s="59">
        <f t="shared" si="1"/>
        <v>63.940040607363144</v>
      </c>
      <c r="AA15" s="59">
        <f t="shared" si="1"/>
        <v>63.871030547885134</v>
      </c>
      <c r="AB15" s="59">
        <f t="shared" si="1"/>
        <v>68.19656619679742</v>
      </c>
      <c r="AC15" s="59">
        <f t="shared" si="1"/>
        <v>67.891607204022876</v>
      </c>
      <c r="AD15" s="59">
        <f>(AD9/AD$10)*100</f>
        <v>65.374197568567482</v>
      </c>
      <c r="AE15" s="59">
        <f t="shared" si="1"/>
        <v>67.328342567825018</v>
      </c>
    </row>
    <row r="16" spans="1:35">
      <c r="A16" s="62" t="s">
        <v>94</v>
      </c>
      <c r="B16" s="59">
        <f t="shared" si="2"/>
        <v>100</v>
      </c>
      <c r="C16" s="59">
        <f t="shared" si="1"/>
        <v>100</v>
      </c>
      <c r="D16" s="59">
        <f t="shared" si="1"/>
        <v>100</v>
      </c>
      <c r="E16" s="59">
        <f t="shared" si="1"/>
        <v>100</v>
      </c>
      <c r="F16" s="59">
        <f t="shared" si="1"/>
        <v>100</v>
      </c>
      <c r="G16" s="59">
        <f t="shared" si="1"/>
        <v>100</v>
      </c>
      <c r="H16" s="59">
        <f t="shared" si="1"/>
        <v>100</v>
      </c>
      <c r="I16" s="59">
        <f t="shared" si="1"/>
        <v>100</v>
      </c>
      <c r="J16" s="59">
        <f t="shared" si="1"/>
        <v>100</v>
      </c>
      <c r="K16" s="59">
        <f t="shared" si="1"/>
        <v>100</v>
      </c>
      <c r="L16" s="59">
        <f t="shared" si="1"/>
        <v>100</v>
      </c>
      <c r="M16" s="59">
        <f t="shared" si="1"/>
        <v>100</v>
      </c>
      <c r="N16" s="59">
        <f t="shared" si="1"/>
        <v>100</v>
      </c>
      <c r="O16" s="59">
        <f t="shared" si="1"/>
        <v>100</v>
      </c>
      <c r="P16" s="59">
        <f t="shared" si="1"/>
        <v>100</v>
      </c>
      <c r="Q16" s="59">
        <f t="shared" si="1"/>
        <v>100</v>
      </c>
      <c r="R16" s="59">
        <f t="shared" si="1"/>
        <v>100</v>
      </c>
      <c r="S16" s="59">
        <f t="shared" si="1"/>
        <v>100</v>
      </c>
      <c r="T16" s="59">
        <f t="shared" si="1"/>
        <v>100</v>
      </c>
      <c r="U16" s="59">
        <f t="shared" si="1"/>
        <v>100</v>
      </c>
      <c r="V16" s="59">
        <f t="shared" si="1"/>
        <v>100</v>
      </c>
      <c r="W16" s="59">
        <f t="shared" si="1"/>
        <v>100</v>
      </c>
      <c r="X16" s="59">
        <f t="shared" si="1"/>
        <v>100</v>
      </c>
      <c r="Y16" s="59">
        <f t="shared" si="1"/>
        <v>100</v>
      </c>
      <c r="Z16" s="59">
        <f t="shared" si="1"/>
        <v>100</v>
      </c>
      <c r="AA16" s="59">
        <f t="shared" si="1"/>
        <v>100</v>
      </c>
      <c r="AB16" s="59">
        <f t="shared" si="1"/>
        <v>100</v>
      </c>
      <c r="AC16" s="59">
        <f t="shared" si="1"/>
        <v>100</v>
      </c>
      <c r="AD16" s="59">
        <f>(AD10/AD$10)*100</f>
        <v>100</v>
      </c>
      <c r="AE16" s="59">
        <f t="shared" si="1"/>
        <v>100</v>
      </c>
    </row>
    <row r="17" spans="1:31">
      <c r="A17" s="58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>
      <c r="A18" s="58"/>
      <c r="B18" s="117" t="s">
        <v>96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>
      <c r="A20" s="61" t="s">
        <v>42</v>
      </c>
      <c r="B20" s="59" t="s">
        <v>97</v>
      </c>
      <c r="C20" s="59">
        <f t="shared" ref="C20:AB20" si="3">IF(B8=0,"--",(C8/B8)*100-100)</f>
        <v>5.5625780951586137</v>
      </c>
      <c r="D20" s="59">
        <f t="shared" si="3"/>
        <v>-25.29899796221649</v>
      </c>
      <c r="E20" s="59">
        <f t="shared" si="3"/>
        <v>20.099007483772553</v>
      </c>
      <c r="F20" s="59">
        <f t="shared" si="3"/>
        <v>17.793766392503258</v>
      </c>
      <c r="G20" s="59">
        <f t="shared" si="3"/>
        <v>-5.7107346893896107</v>
      </c>
      <c r="H20" s="59">
        <f t="shared" si="3"/>
        <v>22.930787964668525</v>
      </c>
      <c r="I20" s="59">
        <f t="shared" si="3"/>
        <v>27.465950185638505</v>
      </c>
      <c r="J20" s="59">
        <f t="shared" si="3"/>
        <v>-2.3887885002527725</v>
      </c>
      <c r="K20" s="59">
        <f t="shared" si="3"/>
        <v>19.076121838577279</v>
      </c>
      <c r="L20" s="59">
        <f t="shared" si="3"/>
        <v>10.850587581822268</v>
      </c>
      <c r="M20" s="59">
        <f t="shared" si="3"/>
        <v>18.834140851975988</v>
      </c>
      <c r="N20" s="59">
        <f t="shared" si="3"/>
        <v>12.390931989507763</v>
      </c>
      <c r="O20" s="59">
        <f t="shared" si="3"/>
        <v>-46.233141070194094</v>
      </c>
      <c r="P20" s="59">
        <f t="shared" si="3"/>
        <v>-5.1016720895310215</v>
      </c>
      <c r="Q20" s="59">
        <f t="shared" si="3"/>
        <v>161.43049414024722</v>
      </c>
      <c r="R20" s="59">
        <f t="shared" si="3"/>
        <v>12.312837119353844</v>
      </c>
      <c r="S20" s="59">
        <f t="shared" si="3"/>
        <v>0.1205154188979094</v>
      </c>
      <c r="T20" s="59">
        <f t="shared" si="3"/>
        <v>27.32425259988058</v>
      </c>
      <c r="U20" s="59">
        <f t="shared" si="3"/>
        <v>16.913969128505286</v>
      </c>
      <c r="V20" s="59">
        <f t="shared" si="3"/>
        <v>-1.4879261947697557</v>
      </c>
      <c r="W20" s="59">
        <f t="shared" si="3"/>
        <v>7.9635827655184102</v>
      </c>
      <c r="X20" s="59">
        <f t="shared" si="3"/>
        <v>16.336263885944561</v>
      </c>
      <c r="Y20" s="59">
        <f t="shared" si="3"/>
        <v>8.0917213262871712</v>
      </c>
      <c r="Z20" s="59">
        <f t="shared" si="3"/>
        <v>-22.652208102738442</v>
      </c>
      <c r="AA20" s="59">
        <f t="shared" si="3"/>
        <v>18.310394209372987</v>
      </c>
      <c r="AB20" s="59">
        <f t="shared" si="3"/>
        <v>8.6948572425297215</v>
      </c>
      <c r="AC20" s="59">
        <f t="shared" ref="AC20:AD22" si="4">IF(AB8=0,"--",(AC8/AB8)*100-100)</f>
        <v>-9.0806957623185838</v>
      </c>
      <c r="AD20" s="59">
        <f>IF(AC8=0,"--",(AD8/AC8)*100-100)</f>
        <v>-7.6068251424871391</v>
      </c>
      <c r="AE20" s="59">
        <f>POWER(AD8/B8,1/29)*100-100</f>
        <v>6.980717875901064</v>
      </c>
    </row>
    <row r="21" spans="1:31">
      <c r="A21" s="61" t="s">
        <v>93</v>
      </c>
      <c r="B21" s="59" t="s">
        <v>97</v>
      </c>
      <c r="C21" s="59">
        <f t="shared" ref="C21:AB21" si="5">IF(B9=0,"--",(C9/B9)*100-100)</f>
        <v>-74.632680063732479</v>
      </c>
      <c r="D21" s="59">
        <f t="shared" si="5"/>
        <v>47.559186335814047</v>
      </c>
      <c r="E21" s="59">
        <f t="shared" si="5"/>
        <v>-23.508974381332351</v>
      </c>
      <c r="F21" s="59">
        <f t="shared" si="5"/>
        <v>-48.479857642851428</v>
      </c>
      <c r="G21" s="59">
        <f t="shared" si="5"/>
        <v>143.32592291147148</v>
      </c>
      <c r="H21" s="59">
        <f t="shared" si="5"/>
        <v>124.15813884912617</v>
      </c>
      <c r="I21" s="59">
        <f t="shared" si="5"/>
        <v>19.251003448234513</v>
      </c>
      <c r="J21" s="59">
        <f t="shared" si="5"/>
        <v>170.68104992266092</v>
      </c>
      <c r="K21" s="59">
        <f t="shared" si="5"/>
        <v>-5.848584948980502</v>
      </c>
      <c r="L21" s="59">
        <f t="shared" si="5"/>
        <v>113.35311231684449</v>
      </c>
      <c r="M21" s="59">
        <f t="shared" si="5"/>
        <v>71.156698387474336</v>
      </c>
      <c r="N21" s="59">
        <f t="shared" si="5"/>
        <v>39.181907093025615</v>
      </c>
      <c r="O21" s="59">
        <f t="shared" si="5"/>
        <v>77.991777671772354</v>
      </c>
      <c r="P21" s="59">
        <f t="shared" si="5"/>
        <v>177.09732363307398</v>
      </c>
      <c r="Q21" s="59">
        <f t="shared" si="5"/>
        <v>-37.218306394101987</v>
      </c>
      <c r="R21" s="59">
        <f t="shared" si="5"/>
        <v>70.698461406250942</v>
      </c>
      <c r="S21" s="59">
        <f t="shared" si="5"/>
        <v>28.999193968320327</v>
      </c>
      <c r="T21" s="59">
        <f t="shared" si="5"/>
        <v>29.882569637942879</v>
      </c>
      <c r="U21" s="59">
        <f t="shared" si="5"/>
        <v>32.977436795849513</v>
      </c>
      <c r="V21" s="59">
        <f t="shared" si="5"/>
        <v>-7.5588640697362592</v>
      </c>
      <c r="W21" s="59">
        <f t="shared" si="5"/>
        <v>4.0295685776345493</v>
      </c>
      <c r="X21" s="59">
        <f t="shared" si="5"/>
        <v>-5.891096631074106</v>
      </c>
      <c r="Y21" s="59">
        <f t="shared" si="5"/>
        <v>-20.034451962544523</v>
      </c>
      <c r="Z21" s="59">
        <f t="shared" si="5"/>
        <v>-26.629687619950488</v>
      </c>
      <c r="AA21" s="59">
        <f t="shared" si="5"/>
        <v>17.95696143363142</v>
      </c>
      <c r="AB21" s="59">
        <f t="shared" si="5"/>
        <v>31.840591124098268</v>
      </c>
      <c r="AC21" s="59">
        <f t="shared" si="4"/>
        <v>-10.346937058424558</v>
      </c>
      <c r="AD21" s="59">
        <f t="shared" si="4"/>
        <v>-17.500960428999306</v>
      </c>
      <c r="AE21" s="59">
        <f t="shared" ref="AE21:AE22" si="6">POWER(AD9/B9,1/29)*100-100</f>
        <v>16.757577788288344</v>
      </c>
    </row>
    <row r="22" spans="1:31">
      <c r="A22" s="62" t="s">
        <v>94</v>
      </c>
      <c r="B22" s="59" t="s">
        <v>97</v>
      </c>
      <c r="C22" s="59">
        <f t="shared" ref="C22:AB22" si="7">IF(B10=0,"--",(C10/B10)*100-100)</f>
        <v>-4.8664593150380995</v>
      </c>
      <c r="D22" s="59">
        <f t="shared" si="7"/>
        <v>-22.772524125461928</v>
      </c>
      <c r="E22" s="59">
        <f t="shared" si="7"/>
        <v>17.209679385963966</v>
      </c>
      <c r="F22" s="59">
        <f t="shared" si="7"/>
        <v>14.928146399989203</v>
      </c>
      <c r="G22" s="59">
        <f t="shared" si="7"/>
        <v>-2.8219070343480865</v>
      </c>
      <c r="H22" s="59">
        <f t="shared" si="7"/>
        <v>27.843783951994766</v>
      </c>
      <c r="I22" s="59">
        <f t="shared" si="7"/>
        <v>26.766868080362372</v>
      </c>
      <c r="J22" s="59">
        <f t="shared" si="7"/>
        <v>11.466038366245229</v>
      </c>
      <c r="K22" s="59">
        <f t="shared" si="7"/>
        <v>14.230772890233624</v>
      </c>
      <c r="L22" s="59">
        <f t="shared" si="7"/>
        <v>27.274374435342821</v>
      </c>
      <c r="M22" s="59">
        <f t="shared" si="7"/>
        <v>32.887680175797584</v>
      </c>
      <c r="N22" s="59">
        <f t="shared" si="7"/>
        <v>21.659111784391598</v>
      </c>
      <c r="O22" s="59">
        <f t="shared" si="7"/>
        <v>2.9314908685360166</v>
      </c>
      <c r="P22" s="59">
        <f t="shared" si="7"/>
        <v>119.59122836858097</v>
      </c>
      <c r="Q22" s="59">
        <f t="shared" si="7"/>
        <v>-10.12279077474544</v>
      </c>
      <c r="R22" s="59">
        <f t="shared" si="7"/>
        <v>47.533900830802281</v>
      </c>
      <c r="S22" s="59">
        <f t="shared" si="7"/>
        <v>20.276853656272749</v>
      </c>
      <c r="T22" s="59">
        <f t="shared" si="7"/>
        <v>29.239362149999124</v>
      </c>
      <c r="U22" s="59">
        <f t="shared" si="7"/>
        <v>28.998634484846662</v>
      </c>
      <c r="V22" s="59">
        <f t="shared" si="7"/>
        <v>-6.1960075431226898</v>
      </c>
      <c r="W22" s="59">
        <f t="shared" si="7"/>
        <v>4.9570354580490914</v>
      </c>
      <c r="X22" s="59">
        <f t="shared" si="7"/>
        <v>-0.50075718974264305</v>
      </c>
      <c r="Y22" s="59">
        <f t="shared" si="7"/>
        <v>-12.05938743447183</v>
      </c>
      <c r="Z22" s="59">
        <f t="shared" si="7"/>
        <v>-25.243460293270985</v>
      </c>
      <c r="AA22" s="59">
        <f t="shared" si="7"/>
        <v>18.084409149044077</v>
      </c>
      <c r="AB22" s="59">
        <f t="shared" si="7"/>
        <v>23.478276000558566</v>
      </c>
      <c r="AC22" s="59">
        <f t="shared" si="4"/>
        <v>-9.944228846028679</v>
      </c>
      <c r="AD22" s="59">
        <f t="shared" si="4"/>
        <v>-14.324112607440597</v>
      </c>
      <c r="AE22" s="59">
        <f t="shared" si="6"/>
        <v>10.433781700526907</v>
      </c>
    </row>
    <row r="23" spans="1:31" ht="13.8" thickBo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spans="1:31" ht="13.8" thickTop="1">
      <c r="A24" s="22" t="s">
        <v>288</v>
      </c>
    </row>
    <row r="25" spans="1:31">
      <c r="A25" s="102" t="s">
        <v>159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27"/>
      <c r="Z25" s="27"/>
      <c r="AA25" s="27"/>
      <c r="AB25" s="27"/>
      <c r="AC25" s="27"/>
      <c r="AD25" s="27"/>
    </row>
  </sheetData>
  <mergeCells count="6">
    <mergeCell ref="A25:X25"/>
    <mergeCell ref="B18:AE18"/>
    <mergeCell ref="B6:AE6"/>
    <mergeCell ref="B12:AE12"/>
    <mergeCell ref="B2:AE2"/>
    <mergeCell ref="B4:AE4"/>
  </mergeCells>
  <phoneticPr fontId="5" type="noConversion"/>
  <hyperlinks>
    <hyperlink ref="A1" location="ÍNDICE!A1" display="ÍNDICE!A1" xr:uid="{00000000-0004-0000-1300-000000000000}"/>
  </hyperlinks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E14"/>
  <sheetViews>
    <sheetView showGridLines="0" zoomScaleNormal="100" workbookViewId="0"/>
  </sheetViews>
  <sheetFormatPr baseColWidth="10" defaultColWidth="11.44140625" defaultRowHeight="13.2"/>
  <cols>
    <col min="1" max="1" width="16.33203125" customWidth="1"/>
  </cols>
  <sheetData>
    <row r="1" spans="1:31">
      <c r="A1" s="65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>
      <c r="A2" s="27"/>
      <c r="B2" s="108" t="s">
        <v>122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>
      <c r="A4" s="27"/>
      <c r="B4" s="108" t="s">
        <v>303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1" ht="13.8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13.8" thickTop="1">
      <c r="A6" s="7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31" ht="13.8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1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>
      <c r="A9" s="61" t="s">
        <v>42</v>
      </c>
      <c r="B9" s="34">
        <f>'A14'!B8-'A15'!B8</f>
        <v>123.03173200000003</v>
      </c>
      <c r="C9" s="34">
        <f>'A14'!C8-'A15'!C8</f>
        <v>121.32160500000032</v>
      </c>
      <c r="D9" s="34">
        <f>'A14'!D8-'A15'!D8</f>
        <v>395.40473800000007</v>
      </c>
      <c r="E9" s="34">
        <f>'A14'!E8-'A15'!E8</f>
        <v>525.92171800000006</v>
      </c>
      <c r="F9" s="34">
        <f>'A14'!F8-'A15'!F8</f>
        <v>725.50053399999979</v>
      </c>
      <c r="G9" s="34">
        <f>'A14'!G8-'A15'!G8</f>
        <v>1498.7367250000002</v>
      </c>
      <c r="H9" s="34">
        <f>'A14'!H8-'A15'!H8</f>
        <v>1989.0958209999999</v>
      </c>
      <c r="I9" s="34">
        <f>'A14'!I8-'A15'!I8</f>
        <v>3804.9888940000001</v>
      </c>
      <c r="J9" s="34">
        <f>'A14'!J8-'A15'!J8</f>
        <v>4456.2939169999991</v>
      </c>
      <c r="K9" s="34">
        <f>'A14'!K8-'A15'!K8</f>
        <v>9939.4477529999986</v>
      </c>
      <c r="L9" s="34">
        <f>'A14'!L8-'A15'!L8</f>
        <v>17495.619537999999</v>
      </c>
      <c r="M9" s="34">
        <f>'A14'!M8-'A15'!M8</f>
        <v>19581.248363000002</v>
      </c>
      <c r="N9" s="34">
        <f>'A14'!N8-'A15'!N8</f>
        <v>10004.889134000001</v>
      </c>
      <c r="O9" s="34">
        <f>'A14'!O8-'A15'!O8</f>
        <v>9462.6440679999996</v>
      </c>
      <c r="P9" s="34">
        <f>'A14'!P8-'A15'!P8</f>
        <v>13599.0083067</v>
      </c>
      <c r="Q9" s="34">
        <f>'A14'!Q8-'A15'!Q8</f>
        <v>19324.465789000002</v>
      </c>
      <c r="R9" s="34">
        <f>'A14'!R8-'A15'!R8</f>
        <v>25898.502998</v>
      </c>
      <c r="S9" s="34">
        <f>'A14'!S8-'A15'!S8</f>
        <v>36066.959575000008</v>
      </c>
      <c r="T9" s="34">
        <f>'A14'!T8-'A15'!T8</f>
        <v>40350.753018999996</v>
      </c>
      <c r="U9" s="34">
        <f>'A14'!U8-'A15'!U8</f>
        <v>47473.672757</v>
      </c>
      <c r="V9" s="34">
        <f>'A14'!V8-'A15'!V8</f>
        <v>49061.427995000013</v>
      </c>
      <c r="W9" s="34">
        <f>'A14'!W8-'A15'!W8</f>
        <v>47709.122055</v>
      </c>
      <c r="X9" s="34">
        <f>'A14'!X8-'A15'!X8</f>
        <v>53987.630985999989</v>
      </c>
      <c r="Y9" s="34">
        <f>'A14'!Y8-'A15'!Y8</f>
        <v>61457.90642699998</v>
      </c>
      <c r="Z9" s="34">
        <f>'A14'!Z8-'A15'!Z8</f>
        <v>50004.047715000008</v>
      </c>
      <c r="AA9" s="34">
        <f>'A14'!AA8-'A15'!AA8</f>
        <v>51949.82601400002</v>
      </c>
      <c r="AB9" s="34">
        <f>'A14'!AB8-'A15'!AB8</f>
        <v>63830.490871664071</v>
      </c>
      <c r="AC9" s="34">
        <f>'A14'!AC8-'A15'!AC8</f>
        <v>33695.261494000006</v>
      </c>
      <c r="AD9" s="34">
        <f>'A14'!AD8-'A15'!AD8</f>
        <v>35178.970473999994</v>
      </c>
      <c r="AE9" s="34">
        <f>SUM(B9:AD9)</f>
        <v>709712.19101636403</v>
      </c>
    </row>
    <row r="10" spans="1:31">
      <c r="A10" s="61" t="s">
        <v>93</v>
      </c>
      <c r="B10" s="34">
        <f>'A14'!B9-'A15'!B9</f>
        <v>-85.685112000000004</v>
      </c>
      <c r="C10" s="34">
        <f>'A14'!C9-'A15'!C9</f>
        <v>-21.564342999999994</v>
      </c>
      <c r="D10" s="34">
        <f>'A14'!D9-'A15'!D9</f>
        <v>-31.717303000000001</v>
      </c>
      <c r="E10" s="34">
        <f>'A14'!E9-'A15'!E9</f>
        <v>-22.682648999999998</v>
      </c>
      <c r="F10" s="34">
        <f>'A14'!F9-'A15'!F9</f>
        <v>-12.200661</v>
      </c>
      <c r="G10" s="34">
        <f>'A14'!G9-'A15'!G9</f>
        <v>-30.846885</v>
      </c>
      <c r="H10" s="34">
        <f>'A14'!H9-'A15'!H9</f>
        <v>-68.046518000000006</v>
      </c>
      <c r="I10" s="34">
        <f>'A14'!I9-'A15'!I9</f>
        <v>-81.183238000000003</v>
      </c>
      <c r="J10" s="34">
        <f>'A14'!J9-'A15'!J9</f>
        <v>-217.71931599999996</v>
      </c>
      <c r="K10" s="34">
        <f>'A14'!K9-'A15'!K9</f>
        <v>-204.71443500000001</v>
      </c>
      <c r="L10" s="34">
        <f>'A14'!L9-'A15'!L9</f>
        <v>-438.36179099999998</v>
      </c>
      <c r="M10" s="34">
        <f>'A14'!M9-'A15'!M9</f>
        <v>-744.69183899999996</v>
      </c>
      <c r="N10" s="34">
        <f>'A14'!N9-'A15'!N9</f>
        <v>-1055.3472360000001</v>
      </c>
      <c r="O10" s="34">
        <f>'A14'!O9-'A15'!O9</f>
        <v>-1864.9923840000001</v>
      </c>
      <c r="P10" s="34">
        <f>'A14'!P9-'A15'!P9</f>
        <v>-5230.6202001000001</v>
      </c>
      <c r="Q10" s="34">
        <f>'A14'!Q9-'A15'!Q9</f>
        <v>-3259.1627840000001</v>
      </c>
      <c r="R10" s="34">
        <f>'A14'!R9-'A15'!R9</f>
        <v>-5629.1356129999995</v>
      </c>
      <c r="S10" s="34">
        <f>'A14'!S9-'A15'!S9</f>
        <v>-7260.8545200000008</v>
      </c>
      <c r="T10" s="34">
        <f>'A14'!T9-'A15'!T9</f>
        <v>-9434.8308250000009</v>
      </c>
      <c r="U10" s="34">
        <f>'A14'!U9-'A15'!U9</f>
        <v>-12529.426309999999</v>
      </c>
      <c r="V10" s="34">
        <f>'A14'!V9-'A15'!V9</f>
        <v>-11509.222506</v>
      </c>
      <c r="W10" s="34">
        <f>'A14'!W9-'A15'!W9</f>
        <v>-10915.893662</v>
      </c>
      <c r="X10" s="34">
        <f>'A14'!X9-'A15'!X9</f>
        <v>-10032.274237</v>
      </c>
      <c r="Y10" s="34">
        <f>'A14'!Y9-'A15'!Y9</f>
        <v>-7458.4278710000017</v>
      </c>
      <c r="Z10" s="34">
        <f>'A14'!Z9-'A15'!Z9</f>
        <v>-5838.5185230000006</v>
      </c>
      <c r="AA10" s="34">
        <f>'A14'!AA9-'A15'!AA9</f>
        <v>-7167.1257800000012</v>
      </c>
      <c r="AB10" s="34">
        <f>'A14'!AB9-'A15'!AB9</f>
        <v>-9668.3169207779956</v>
      </c>
      <c r="AC10" s="34">
        <f>'A14'!AC9-'A15'!AC9</f>
        <v>-8265.0239869999987</v>
      </c>
      <c r="AD10" s="34">
        <f>'A14'!AD9-'A15'!AD9</f>
        <v>-6544.7701890000008</v>
      </c>
      <c r="AE10" s="34">
        <f>SUM(B10:AD10)</f>
        <v>-125623.35763787801</v>
      </c>
    </row>
    <row r="11" spans="1:31">
      <c r="A11" s="62" t="s">
        <v>94</v>
      </c>
      <c r="B11" s="34">
        <f>'A14'!B10-'A15'!B10</f>
        <v>37.346620000000144</v>
      </c>
      <c r="C11" s="34">
        <f>'A14'!C10-'A15'!C10</f>
        <v>99.75726200000031</v>
      </c>
      <c r="D11" s="34">
        <f>'A14'!D10-'A15'!D10</f>
        <v>363.68743500000005</v>
      </c>
      <c r="E11" s="34">
        <f>'A14'!E10-'A15'!E10</f>
        <v>503.23906900000009</v>
      </c>
      <c r="F11" s="34">
        <f>'A14'!F10-'A15'!F10</f>
        <v>713.29987299999971</v>
      </c>
      <c r="G11" s="34">
        <f>'A14'!G10-'A15'!G10</f>
        <v>1467.8898400000003</v>
      </c>
      <c r="H11" s="34">
        <f>'A14'!H10-'A15'!H10</f>
        <v>1921.0493030000002</v>
      </c>
      <c r="I11" s="34">
        <f>'A14'!I10-'A15'!I10</f>
        <v>3723.8056559999995</v>
      </c>
      <c r="J11" s="34">
        <f>'A14'!J10-'A15'!J10</f>
        <v>4238.5746009999984</v>
      </c>
      <c r="K11" s="34">
        <f>'A14'!K10-'A15'!K10</f>
        <v>9734.7333179999987</v>
      </c>
      <c r="L11" s="34">
        <f>'A14'!L10-'A15'!L10</f>
        <v>17057.257747</v>
      </c>
      <c r="M11" s="34">
        <f>'A14'!M10-'A15'!M10</f>
        <v>18836.556524000003</v>
      </c>
      <c r="N11" s="34">
        <f>'A14'!N10-'A15'!N10</f>
        <v>8949.5418979999995</v>
      </c>
      <c r="O11" s="34">
        <f>'A14'!O10-'A15'!O10</f>
        <v>7597.6516840000004</v>
      </c>
      <c r="P11" s="34">
        <f>'A14'!P10-'A15'!P10</f>
        <v>8368.3881065999994</v>
      </c>
      <c r="Q11" s="34">
        <f>'A14'!Q10-'A15'!Q10</f>
        <v>16065.303005000002</v>
      </c>
      <c r="R11" s="34">
        <f>'A14'!R10-'A15'!R10</f>
        <v>20269.367384999998</v>
      </c>
      <c r="S11" s="34">
        <f>'A14'!S10-'A15'!S10</f>
        <v>28806.105055000004</v>
      </c>
      <c r="T11" s="34">
        <f>'A14'!T10-'A15'!T10</f>
        <v>30915.922193999999</v>
      </c>
      <c r="U11" s="34">
        <f>'A14'!U10-'A15'!U10</f>
        <v>34944.246446999998</v>
      </c>
      <c r="V11" s="34">
        <f>'A14'!V10-'A15'!V10</f>
        <v>37552.205489000014</v>
      </c>
      <c r="W11" s="34">
        <f>'A14'!W10-'A15'!W10</f>
        <v>36793.228392999998</v>
      </c>
      <c r="X11" s="34">
        <f>'A14'!X10-'A15'!X10</f>
        <v>43955.356748999984</v>
      </c>
      <c r="Y11" s="34">
        <f>'A14'!Y10-'A15'!Y10</f>
        <v>53999.478555999987</v>
      </c>
      <c r="Z11" s="34">
        <f>'A14'!Z10-'A15'!Z10</f>
        <v>44165.529192000009</v>
      </c>
      <c r="AA11" s="34">
        <f>'A14'!AA10-'A15'!AA10</f>
        <v>44782.700234000025</v>
      </c>
      <c r="AB11" s="34">
        <f>'A14'!AB10-'A15'!AB10</f>
        <v>54162.173950886077</v>
      </c>
      <c r="AC11" s="34">
        <f>'A14'!AC10-'A15'!AC10</f>
        <v>25430.237507000005</v>
      </c>
      <c r="AD11" s="34">
        <f>'A14'!AD10-'A15'!AD10</f>
        <v>28634.200284999992</v>
      </c>
      <c r="AE11" s="34">
        <f>SUM(B11:AD11)</f>
        <v>584088.8333784861</v>
      </c>
    </row>
    <row r="12" spans="1:31" ht="13.8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31" ht="13.8" thickTop="1">
      <c r="A13" s="22" t="s">
        <v>288</v>
      </c>
    </row>
    <row r="14" spans="1:31">
      <c r="A14" s="118" t="s">
        <v>159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42"/>
      <c r="Z14" s="42"/>
      <c r="AA14" s="42"/>
      <c r="AB14" s="42"/>
      <c r="AC14" s="42"/>
      <c r="AD14" s="42"/>
    </row>
  </sheetData>
  <mergeCells count="4">
    <mergeCell ref="B7:AE7"/>
    <mergeCell ref="B2:AE2"/>
    <mergeCell ref="B4:AE4"/>
    <mergeCell ref="A14:X14"/>
  </mergeCells>
  <hyperlinks>
    <hyperlink ref="A1" location="ÍNDICE!A1" display="ÍNDICE!A1" xr:uid="{00000000-0004-0000-1400-000000000000}"/>
  </hyperlinks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I26"/>
  <sheetViews>
    <sheetView showGridLines="0" zoomScaleNormal="100" workbookViewId="0"/>
  </sheetViews>
  <sheetFormatPr baseColWidth="10" defaultColWidth="11.44140625" defaultRowHeight="13.2"/>
  <cols>
    <col min="1" max="1" width="15.44140625" customWidth="1"/>
  </cols>
  <sheetData>
    <row r="1" spans="1:35">
      <c r="A1" s="93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5">
      <c r="A2" s="27"/>
      <c r="B2" s="108" t="s">
        <v>156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5">
      <c r="A4" s="27"/>
      <c r="B4" s="108" t="s">
        <v>304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60"/>
    </row>
    <row r="5" spans="1:35" ht="13.8" thickBot="1">
      <c r="A5" s="27"/>
      <c r="B5" s="90"/>
      <c r="C5" s="90"/>
      <c r="D5" s="90"/>
      <c r="E5" s="90"/>
      <c r="F5" s="90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60"/>
    </row>
    <row r="6" spans="1:35" ht="13.8" thickTop="1">
      <c r="A6" s="7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35" ht="13.8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5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5">
      <c r="A9" s="61" t="s">
        <v>42</v>
      </c>
      <c r="B9" s="34">
        <v>0.79129300000000002</v>
      </c>
      <c r="C9" s="34">
        <v>3.0367380000000002</v>
      </c>
      <c r="D9" s="34">
        <v>6.1005009999999986</v>
      </c>
      <c r="E9" s="34">
        <v>11.341653000000003</v>
      </c>
      <c r="F9" s="34">
        <v>12.257204</v>
      </c>
      <c r="G9" s="34">
        <v>20.773220999999999</v>
      </c>
      <c r="H9" s="34">
        <v>28.673038999999999</v>
      </c>
      <c r="I9" s="34">
        <v>54.410875000000004</v>
      </c>
      <c r="J9" s="34">
        <v>88.183285999999995</v>
      </c>
      <c r="K9" s="34">
        <v>176.73234199999999</v>
      </c>
      <c r="L9" s="34">
        <v>308.57668000000001</v>
      </c>
      <c r="M9" s="34">
        <v>631.22984099999996</v>
      </c>
      <c r="N9" s="34">
        <v>933.64513599999998</v>
      </c>
      <c r="O9" s="34">
        <v>1357.567961</v>
      </c>
      <c r="P9" s="34">
        <v>1380.169283</v>
      </c>
      <c r="Q9" s="34">
        <v>1823.5411010000003</v>
      </c>
      <c r="R9" s="34">
        <v>2353.824087</v>
      </c>
      <c r="S9" s="34">
        <v>3229.958114</v>
      </c>
      <c r="T9" s="34">
        <v>3616.7359179999999</v>
      </c>
      <c r="U9" s="34">
        <v>4249.3245820000002</v>
      </c>
      <c r="V9" s="34">
        <v>4707.4530399999994</v>
      </c>
      <c r="W9" s="34">
        <v>4509.6321250000001</v>
      </c>
      <c r="X9" s="34">
        <v>4938.2977850000025</v>
      </c>
      <c r="Y9" s="34">
        <v>6065.3503920000003</v>
      </c>
      <c r="Z9" s="34">
        <v>6581.6212469999982</v>
      </c>
      <c r="AA9" s="34">
        <v>6070.0552139999909</v>
      </c>
      <c r="AB9" s="34">
        <v>6402.9678438113951</v>
      </c>
      <c r="AC9" s="34">
        <v>7912.4177240000035</v>
      </c>
      <c r="AD9" s="34">
        <v>9085.78593</v>
      </c>
      <c r="AE9" s="34">
        <f>SUM(B9:AD9)</f>
        <v>76560.454155811385</v>
      </c>
    </row>
    <row r="10" spans="1:35">
      <c r="A10" s="61" t="s">
        <v>93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2.1394E-2</v>
      </c>
      <c r="I10" s="34">
        <v>1.65E-3</v>
      </c>
      <c r="J10" s="34">
        <v>4.1235000000000001E-2</v>
      </c>
      <c r="K10" s="34">
        <v>0.19742799999999999</v>
      </c>
      <c r="L10" s="34">
        <v>0.14177999999999999</v>
      </c>
      <c r="M10" s="34">
        <v>1.3157449999999999</v>
      </c>
      <c r="N10" s="34">
        <v>13.655003000000001</v>
      </c>
      <c r="O10" s="34">
        <v>26.621545999999999</v>
      </c>
      <c r="P10" s="34">
        <v>11.728899</v>
      </c>
      <c r="Q10" s="34">
        <v>11.873827</v>
      </c>
      <c r="R10" s="34">
        <v>9.1458300000000001</v>
      </c>
      <c r="S10" s="34">
        <v>17.997084999999998</v>
      </c>
      <c r="T10" s="34">
        <v>20.923061000000001</v>
      </c>
      <c r="U10" s="34">
        <v>24.631022999999999</v>
      </c>
      <c r="V10" s="34">
        <v>31.135421000000001</v>
      </c>
      <c r="W10" s="34">
        <v>105.15256100000001</v>
      </c>
      <c r="X10" s="34">
        <v>641.10461500000008</v>
      </c>
      <c r="Y10" s="34">
        <v>1012.2721260000002</v>
      </c>
      <c r="Z10" s="34">
        <v>1044.6323009999999</v>
      </c>
      <c r="AA10" s="34">
        <v>344.62691100000006</v>
      </c>
      <c r="AB10" s="34">
        <v>650.8818163064833</v>
      </c>
      <c r="AC10" s="34">
        <v>2462.9877440000005</v>
      </c>
      <c r="AD10" s="34">
        <v>3910.8729749999993</v>
      </c>
      <c r="AE10" s="34">
        <f>SUM(B10:AD10)</f>
        <v>10341.961976306484</v>
      </c>
    </row>
    <row r="11" spans="1:35">
      <c r="A11" s="62" t="s">
        <v>94</v>
      </c>
      <c r="B11" s="34">
        <f t="shared" ref="B11:AC11" si="0">B9+B10</f>
        <v>0.79129300000000002</v>
      </c>
      <c r="C11" s="34">
        <f t="shared" si="0"/>
        <v>3.0367380000000002</v>
      </c>
      <c r="D11" s="34">
        <f t="shared" si="0"/>
        <v>6.1005009999999986</v>
      </c>
      <c r="E11" s="34">
        <f t="shared" si="0"/>
        <v>11.341653000000003</v>
      </c>
      <c r="F11" s="34">
        <f t="shared" si="0"/>
        <v>12.257204</v>
      </c>
      <c r="G11" s="34">
        <f t="shared" si="0"/>
        <v>20.773220999999999</v>
      </c>
      <c r="H11" s="34">
        <f t="shared" si="0"/>
        <v>28.694433</v>
      </c>
      <c r="I11" s="34">
        <f t="shared" si="0"/>
        <v>54.412525000000002</v>
      </c>
      <c r="J11" s="34">
        <f t="shared" si="0"/>
        <v>88.224520999999996</v>
      </c>
      <c r="K11" s="34">
        <f t="shared" si="0"/>
        <v>176.92976999999999</v>
      </c>
      <c r="L11" s="34">
        <f t="shared" si="0"/>
        <v>308.71845999999999</v>
      </c>
      <c r="M11" s="34">
        <f t="shared" si="0"/>
        <v>632.54558599999996</v>
      </c>
      <c r="N11" s="34">
        <f t="shared" si="0"/>
        <v>947.30013899999994</v>
      </c>
      <c r="O11" s="34">
        <f t="shared" si="0"/>
        <v>1384.189507</v>
      </c>
      <c r="P11" s="34">
        <f t="shared" si="0"/>
        <v>1391.8981819999999</v>
      </c>
      <c r="Q11" s="34">
        <f t="shared" si="0"/>
        <v>1835.4149280000001</v>
      </c>
      <c r="R11" s="34">
        <f t="shared" si="0"/>
        <v>2362.9699169999999</v>
      </c>
      <c r="S11" s="34">
        <f t="shared" si="0"/>
        <v>3247.955199</v>
      </c>
      <c r="T11" s="34">
        <f t="shared" si="0"/>
        <v>3637.6589789999998</v>
      </c>
      <c r="U11" s="34">
        <f t="shared" si="0"/>
        <v>4273.9556050000001</v>
      </c>
      <c r="V11" s="34">
        <f t="shared" si="0"/>
        <v>4738.5884609999994</v>
      </c>
      <c r="W11" s="34">
        <f t="shared" si="0"/>
        <v>4614.784686</v>
      </c>
      <c r="X11" s="34">
        <f t="shared" si="0"/>
        <v>5579.4024000000027</v>
      </c>
      <c r="Y11" s="34">
        <f t="shared" si="0"/>
        <v>7077.6225180000001</v>
      </c>
      <c r="Z11" s="34">
        <f t="shared" si="0"/>
        <v>7626.2535479999979</v>
      </c>
      <c r="AA11" s="34">
        <f t="shared" si="0"/>
        <v>6414.6821249999912</v>
      </c>
      <c r="AB11" s="34">
        <f t="shared" si="0"/>
        <v>7053.8496601178786</v>
      </c>
      <c r="AC11" s="34">
        <f t="shared" si="0"/>
        <v>10375.405468000004</v>
      </c>
      <c r="AD11" s="34">
        <f>AD9+AD10</f>
        <v>12996.658905</v>
      </c>
      <c r="AE11" s="34">
        <f>SUM(B11:AD11)</f>
        <v>86902.416132117884</v>
      </c>
    </row>
    <row r="12" spans="1:35">
      <c r="A12" s="5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H12" s="2"/>
      <c r="AI12" s="2"/>
    </row>
    <row r="13" spans="1:35">
      <c r="A13" s="58"/>
      <c r="B13" s="117" t="s">
        <v>95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5">
      <c r="A15" s="61" t="s">
        <v>42</v>
      </c>
      <c r="B15" s="59">
        <f t="shared" ref="B15:R15" si="1">(B9/B$11)*100</f>
        <v>100</v>
      </c>
      <c r="C15" s="59">
        <f t="shared" si="1"/>
        <v>100</v>
      </c>
      <c r="D15" s="59">
        <f t="shared" si="1"/>
        <v>100</v>
      </c>
      <c r="E15" s="59">
        <f t="shared" si="1"/>
        <v>100</v>
      </c>
      <c r="F15" s="59">
        <f t="shared" si="1"/>
        <v>100</v>
      </c>
      <c r="G15" s="59">
        <f t="shared" si="1"/>
        <v>100</v>
      </c>
      <c r="H15" s="59">
        <f t="shared" si="1"/>
        <v>99.925441983816171</v>
      </c>
      <c r="I15" s="59">
        <f t="shared" si="1"/>
        <v>99.996967609939077</v>
      </c>
      <c r="J15" s="59">
        <f t="shared" si="1"/>
        <v>99.953261293422031</v>
      </c>
      <c r="K15" s="59">
        <f t="shared" si="1"/>
        <v>99.888414482198215</v>
      </c>
      <c r="L15" s="59">
        <f t="shared" si="1"/>
        <v>99.954074660776698</v>
      </c>
      <c r="M15" s="59">
        <f t="shared" si="1"/>
        <v>99.791992066797846</v>
      </c>
      <c r="N15" s="59">
        <f t="shared" si="1"/>
        <v>98.558534677888403</v>
      </c>
      <c r="O15" s="59">
        <f t="shared" si="1"/>
        <v>98.076741236270621</v>
      </c>
      <c r="P15" s="59">
        <f t="shared" si="1"/>
        <v>99.157345044940939</v>
      </c>
      <c r="Q15" s="59">
        <f t="shared" si="1"/>
        <v>99.353071241883256</v>
      </c>
      <c r="R15" s="59">
        <f t="shared" si="1"/>
        <v>99.612951907080927</v>
      </c>
      <c r="S15" s="59">
        <f t="shared" ref="D15:AE17" si="2">(S9/S$11)*100</f>
        <v>99.445894912419334</v>
      </c>
      <c r="T15" s="59">
        <f t="shared" si="2"/>
        <v>99.424820712420058</v>
      </c>
      <c r="U15" s="59">
        <f t="shared" si="2"/>
        <v>99.42369492628363</v>
      </c>
      <c r="V15" s="59">
        <f t="shared" si="2"/>
        <v>99.342938909840896</v>
      </c>
      <c r="W15" s="59">
        <f t="shared" si="2"/>
        <v>97.721398328311963</v>
      </c>
      <c r="X15" s="59">
        <f t="shared" si="2"/>
        <v>88.509439380102776</v>
      </c>
      <c r="Y15" s="59">
        <f t="shared" si="2"/>
        <v>85.697568308770883</v>
      </c>
      <c r="Z15" s="59">
        <f t="shared" si="2"/>
        <v>86.302156171112927</v>
      </c>
      <c r="AA15" s="59">
        <f t="shared" si="2"/>
        <v>94.62752940388296</v>
      </c>
      <c r="AB15" s="59">
        <f t="shared" ref="AB15:AD17" si="3">(AB9/AB$11)*100</f>
        <v>90.772672403460234</v>
      </c>
      <c r="AC15" s="59">
        <f t="shared" si="3"/>
        <v>76.261286832631384</v>
      </c>
      <c r="AD15" s="59">
        <f t="shared" si="3"/>
        <v>69.908628028274009</v>
      </c>
      <c r="AE15" s="59">
        <f t="shared" si="2"/>
        <v>88.099338963621449</v>
      </c>
    </row>
    <row r="16" spans="1:35">
      <c r="A16" s="61" t="s">
        <v>93</v>
      </c>
      <c r="B16" s="59">
        <f>(B10/B$11)*100</f>
        <v>0</v>
      </c>
      <c r="C16" s="59">
        <f>(C10/C$11)*100</f>
        <v>0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2"/>
        <v>0</v>
      </c>
      <c r="H16" s="59">
        <f t="shared" si="2"/>
        <v>7.4558016183836076E-2</v>
      </c>
      <c r="I16" s="59">
        <f t="shared" si="2"/>
        <v>3.0323900609280675E-3</v>
      </c>
      <c r="J16" s="59">
        <f t="shared" si="2"/>
        <v>4.6738706577959213E-2</v>
      </c>
      <c r="K16" s="59">
        <f t="shared" si="2"/>
        <v>0.1115855178017809</v>
      </c>
      <c r="L16" s="59">
        <f t="shared" si="2"/>
        <v>4.592533922331693E-2</v>
      </c>
      <c r="M16" s="59">
        <f t="shared" si="2"/>
        <v>0.20800793320214553</v>
      </c>
      <c r="N16" s="59">
        <f t="shared" si="2"/>
        <v>1.4414653221116018</v>
      </c>
      <c r="O16" s="59">
        <f t="shared" si="2"/>
        <v>1.9232587637293801</v>
      </c>
      <c r="P16" s="59">
        <f t="shared" si="2"/>
        <v>0.84265495505906207</v>
      </c>
      <c r="Q16" s="59">
        <f t="shared" si="2"/>
        <v>0.64692875811675865</v>
      </c>
      <c r="R16" s="59">
        <f t="shared" si="2"/>
        <v>0.38704809291907716</v>
      </c>
      <c r="S16" s="59">
        <f t="shared" si="2"/>
        <v>0.55410508758067389</v>
      </c>
      <c r="T16" s="59">
        <f t="shared" si="2"/>
        <v>0.5751792875799423</v>
      </c>
      <c r="U16" s="59">
        <f t="shared" si="2"/>
        <v>0.57630507371636575</v>
      </c>
      <c r="V16" s="59">
        <f t="shared" si="2"/>
        <v>0.65706109015910186</v>
      </c>
      <c r="W16" s="59">
        <f t="shared" si="2"/>
        <v>2.2786016716880475</v>
      </c>
      <c r="X16" s="59">
        <f t="shared" si="2"/>
        <v>11.490560619897209</v>
      </c>
      <c r="Y16" s="59">
        <f t="shared" si="2"/>
        <v>14.302431691229117</v>
      </c>
      <c r="Z16" s="59">
        <f t="shared" si="2"/>
        <v>13.697843828887082</v>
      </c>
      <c r="AA16" s="59">
        <f t="shared" si="2"/>
        <v>5.3724705961170374</v>
      </c>
      <c r="AB16" s="59">
        <f t="shared" si="3"/>
        <v>9.2273275965397641</v>
      </c>
      <c r="AC16" s="59">
        <f t="shared" si="3"/>
        <v>23.738713167368616</v>
      </c>
      <c r="AD16" s="59">
        <f t="shared" si="3"/>
        <v>30.091371971725984</v>
      </c>
      <c r="AE16" s="59">
        <f t="shared" si="2"/>
        <v>11.90066103637853</v>
      </c>
    </row>
    <row r="17" spans="1:31">
      <c r="A17" s="62" t="s">
        <v>94</v>
      </c>
      <c r="B17" s="59">
        <f>(B11/B$11)*100</f>
        <v>100</v>
      </c>
      <c r="C17" s="59">
        <f>(C11/C$11)*100</f>
        <v>100</v>
      </c>
      <c r="D17" s="59">
        <f t="shared" si="2"/>
        <v>100</v>
      </c>
      <c r="E17" s="59">
        <f t="shared" si="2"/>
        <v>100</v>
      </c>
      <c r="F17" s="59">
        <f t="shared" si="2"/>
        <v>100</v>
      </c>
      <c r="G17" s="59">
        <f t="shared" si="2"/>
        <v>100</v>
      </c>
      <c r="H17" s="59">
        <f t="shared" si="2"/>
        <v>100</v>
      </c>
      <c r="I17" s="59">
        <f t="shared" si="2"/>
        <v>100</v>
      </c>
      <c r="J17" s="59">
        <f t="shared" si="2"/>
        <v>100</v>
      </c>
      <c r="K17" s="59">
        <f t="shared" si="2"/>
        <v>100</v>
      </c>
      <c r="L17" s="59">
        <f t="shared" si="2"/>
        <v>100</v>
      </c>
      <c r="M17" s="59">
        <f t="shared" si="2"/>
        <v>100</v>
      </c>
      <c r="N17" s="59">
        <f t="shared" si="2"/>
        <v>100</v>
      </c>
      <c r="O17" s="59">
        <f t="shared" si="2"/>
        <v>100</v>
      </c>
      <c r="P17" s="59">
        <f t="shared" si="2"/>
        <v>100</v>
      </c>
      <c r="Q17" s="59">
        <f t="shared" si="2"/>
        <v>100</v>
      </c>
      <c r="R17" s="59">
        <f t="shared" si="2"/>
        <v>100</v>
      </c>
      <c r="S17" s="59">
        <f t="shared" si="2"/>
        <v>100</v>
      </c>
      <c r="T17" s="59">
        <f t="shared" si="2"/>
        <v>100</v>
      </c>
      <c r="U17" s="59">
        <f t="shared" si="2"/>
        <v>100</v>
      </c>
      <c r="V17" s="59">
        <f t="shared" si="2"/>
        <v>100</v>
      </c>
      <c r="W17" s="59">
        <f t="shared" si="2"/>
        <v>100</v>
      </c>
      <c r="X17" s="59">
        <f t="shared" si="2"/>
        <v>100</v>
      </c>
      <c r="Y17" s="59">
        <f t="shared" si="2"/>
        <v>100</v>
      </c>
      <c r="Z17" s="59">
        <f t="shared" si="2"/>
        <v>100</v>
      </c>
      <c r="AA17" s="59">
        <f t="shared" si="2"/>
        <v>100</v>
      </c>
      <c r="AB17" s="59">
        <f t="shared" si="3"/>
        <v>100</v>
      </c>
      <c r="AC17" s="59">
        <f t="shared" si="3"/>
        <v>100</v>
      </c>
      <c r="AD17" s="59">
        <f t="shared" si="3"/>
        <v>100</v>
      </c>
      <c r="AE17" s="59">
        <f t="shared" si="2"/>
        <v>100</v>
      </c>
    </row>
    <row r="18" spans="1:31">
      <c r="A18" s="5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>
      <c r="A19" s="58"/>
      <c r="B19" s="117" t="s">
        <v>96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>
      <c r="A21" s="61" t="s">
        <v>42</v>
      </c>
      <c r="B21" s="59" t="s">
        <v>97</v>
      </c>
      <c r="C21" s="59">
        <f t="shared" ref="C21:AA21" si="4">IFERROR(C9/B9*100-100,"--")</f>
        <v>283.76909690847765</v>
      </c>
      <c r="D21" s="59">
        <f t="shared" si="4"/>
        <v>100.88993518703288</v>
      </c>
      <c r="E21" s="59">
        <f t="shared" si="4"/>
        <v>85.913468418413572</v>
      </c>
      <c r="F21" s="59">
        <f t="shared" si="4"/>
        <v>8.0724652746825996</v>
      </c>
      <c r="G21" s="59">
        <f t="shared" si="4"/>
        <v>69.477647594019004</v>
      </c>
      <c r="H21" s="59">
        <f t="shared" si="4"/>
        <v>38.02885455269552</v>
      </c>
      <c r="I21" s="59">
        <f t="shared" si="4"/>
        <v>89.763195313897512</v>
      </c>
      <c r="J21" s="59">
        <f t="shared" si="4"/>
        <v>62.069229726594159</v>
      </c>
      <c r="K21" s="59">
        <f t="shared" si="4"/>
        <v>100.4147838174232</v>
      </c>
      <c r="L21" s="59">
        <f t="shared" si="4"/>
        <v>74.601137804194337</v>
      </c>
      <c r="M21" s="59">
        <f t="shared" si="4"/>
        <v>104.561744912156</v>
      </c>
      <c r="N21" s="59">
        <f t="shared" si="4"/>
        <v>47.908903438549601</v>
      </c>
      <c r="O21" s="59">
        <f t="shared" si="4"/>
        <v>45.405133990865664</v>
      </c>
      <c r="P21" s="59">
        <f t="shared" si="4"/>
        <v>1.664839083514579</v>
      </c>
      <c r="Q21" s="59">
        <f t="shared" si="4"/>
        <v>32.124451939422016</v>
      </c>
      <c r="R21" s="59">
        <f t="shared" si="4"/>
        <v>29.079848307734949</v>
      </c>
      <c r="S21" s="59">
        <f t="shared" si="4"/>
        <v>37.221729178438835</v>
      </c>
      <c r="T21" s="59">
        <f t="shared" si="4"/>
        <v>11.974700301020675</v>
      </c>
      <c r="U21" s="59">
        <f t="shared" si="4"/>
        <v>17.490595894814803</v>
      </c>
      <c r="V21" s="59">
        <f t="shared" si="4"/>
        <v>10.781206499042611</v>
      </c>
      <c r="W21" s="59">
        <f t="shared" si="4"/>
        <v>-4.2022918406000542</v>
      </c>
      <c r="X21" s="59">
        <f t="shared" si="4"/>
        <v>9.5055571744669294</v>
      </c>
      <c r="Y21" s="59">
        <f t="shared" si="4"/>
        <v>22.822694298091989</v>
      </c>
      <c r="Z21" s="59">
        <f t="shared" si="4"/>
        <v>8.5118059408561493</v>
      </c>
      <c r="AA21" s="59">
        <f t="shared" si="4"/>
        <v>-7.772644669171541</v>
      </c>
      <c r="AB21" s="59">
        <f t="shared" ref="AB21:AD23" si="5">IFERROR(AB9/AA9*100-100,"--")</f>
        <v>5.4845074397935178</v>
      </c>
      <c r="AC21" s="59">
        <f t="shared" si="5"/>
        <v>23.57422240762186</v>
      </c>
      <c r="AD21" s="59">
        <f t="shared" si="5"/>
        <v>14.829452222181445</v>
      </c>
      <c r="AE21" s="59">
        <f>IF(B9=0,"--",(POWER(AD9/B9,1/29)-1)*100)</f>
        <v>38.038702397817104</v>
      </c>
    </row>
    <row r="22" spans="1:31">
      <c r="A22" s="61" t="s">
        <v>93</v>
      </c>
      <c r="B22" s="59" t="s">
        <v>97</v>
      </c>
      <c r="C22" s="59" t="str">
        <f t="shared" ref="C22:AA22" si="6">IFERROR(C10/B10*100-100,"--")</f>
        <v>--</v>
      </c>
      <c r="D22" s="59" t="str">
        <f t="shared" si="6"/>
        <v>--</v>
      </c>
      <c r="E22" s="59" t="str">
        <f t="shared" si="6"/>
        <v>--</v>
      </c>
      <c r="F22" s="59" t="str">
        <f t="shared" si="6"/>
        <v>--</v>
      </c>
      <c r="G22" s="59" t="str">
        <f t="shared" si="6"/>
        <v>--</v>
      </c>
      <c r="H22" s="59" t="str">
        <f t="shared" si="6"/>
        <v>--</v>
      </c>
      <c r="I22" s="59">
        <f t="shared" si="6"/>
        <v>-92.28755725904459</v>
      </c>
      <c r="J22" s="59">
        <f t="shared" si="6"/>
        <v>2399.090909090909</v>
      </c>
      <c r="K22" s="59">
        <f t="shared" si="6"/>
        <v>378.78743785619014</v>
      </c>
      <c r="L22" s="59">
        <f t="shared" si="6"/>
        <v>-28.186478108474986</v>
      </c>
      <c r="M22" s="59">
        <f t="shared" si="6"/>
        <v>828.01876146141922</v>
      </c>
      <c r="N22" s="59">
        <f t="shared" si="6"/>
        <v>937.81530615734823</v>
      </c>
      <c r="O22" s="59">
        <f t="shared" si="6"/>
        <v>94.958184923137679</v>
      </c>
      <c r="P22" s="59">
        <f t="shared" si="6"/>
        <v>-55.942081650705035</v>
      </c>
      <c r="Q22" s="59">
        <f t="shared" si="6"/>
        <v>1.2356488021595169</v>
      </c>
      <c r="R22" s="59">
        <f t="shared" si="6"/>
        <v>-22.974875749831966</v>
      </c>
      <c r="S22" s="59">
        <f t="shared" si="6"/>
        <v>96.779133222463116</v>
      </c>
      <c r="T22" s="59">
        <f t="shared" si="6"/>
        <v>16.258055123927022</v>
      </c>
      <c r="U22" s="59">
        <f t="shared" si="6"/>
        <v>17.7218906927624</v>
      </c>
      <c r="V22" s="59">
        <f t="shared" si="6"/>
        <v>26.407340044301051</v>
      </c>
      <c r="W22" s="59">
        <f t="shared" si="6"/>
        <v>237.72647879082797</v>
      </c>
      <c r="X22" s="59">
        <f t="shared" si="6"/>
        <v>509.68996751301199</v>
      </c>
      <c r="Y22" s="59">
        <f t="shared" si="6"/>
        <v>57.894999086849509</v>
      </c>
      <c r="Z22" s="59">
        <f t="shared" si="6"/>
        <v>3.196786137722782</v>
      </c>
      <c r="AA22" s="59">
        <f t="shared" si="6"/>
        <v>-67.009740109500967</v>
      </c>
      <c r="AB22" s="59">
        <f>IFERROR(AB10/AA10*100-100,"--")</f>
        <v>88.865638617085011</v>
      </c>
      <c r="AC22" s="59">
        <f t="shared" si="5"/>
        <v>278.40782801039927</v>
      </c>
      <c r="AD22" s="59">
        <f t="shared" si="5"/>
        <v>58.785726178587026</v>
      </c>
      <c r="AE22" s="59" t="str">
        <f>IF(B10=0,"--",(POWER(AD10/B10,1/29)-1)*100)</f>
        <v>--</v>
      </c>
    </row>
    <row r="23" spans="1:31">
      <c r="A23" s="62" t="s">
        <v>94</v>
      </c>
      <c r="B23" s="59" t="s">
        <v>97</v>
      </c>
      <c r="C23" s="59">
        <f t="shared" ref="C23:AA23" si="7">IFERROR(C11/B11*100-100,"--")</f>
        <v>283.76909690847765</v>
      </c>
      <c r="D23" s="59">
        <f t="shared" si="7"/>
        <v>100.88993518703288</v>
      </c>
      <c r="E23" s="59">
        <f t="shared" si="7"/>
        <v>85.913468418413572</v>
      </c>
      <c r="F23" s="59">
        <f t="shared" si="7"/>
        <v>8.0724652746825996</v>
      </c>
      <c r="G23" s="59">
        <f t="shared" si="7"/>
        <v>69.477647594019004</v>
      </c>
      <c r="H23" s="59">
        <f t="shared" si="7"/>
        <v>38.131842914490733</v>
      </c>
      <c r="I23" s="59">
        <f t="shared" si="7"/>
        <v>89.627461884331382</v>
      </c>
      <c r="J23" s="59">
        <f t="shared" si="7"/>
        <v>62.140097339720938</v>
      </c>
      <c r="K23" s="59">
        <f t="shared" si="7"/>
        <v>100.54489159538761</v>
      </c>
      <c r="L23" s="59">
        <f t="shared" si="7"/>
        <v>74.486441710742071</v>
      </c>
      <c r="M23" s="59">
        <f t="shared" si="7"/>
        <v>104.89399500114115</v>
      </c>
      <c r="N23" s="59">
        <f t="shared" si="7"/>
        <v>49.759979354278528</v>
      </c>
      <c r="O23" s="59">
        <f t="shared" si="7"/>
        <v>46.119424036102686</v>
      </c>
      <c r="P23" s="59">
        <f t="shared" si="7"/>
        <v>0.55690893197906632</v>
      </c>
      <c r="Q23" s="59">
        <f t="shared" si="7"/>
        <v>31.864165909227438</v>
      </c>
      <c r="R23" s="59">
        <f t="shared" si="7"/>
        <v>28.743091327848219</v>
      </c>
      <c r="S23" s="59">
        <f t="shared" si="7"/>
        <v>37.45224497498333</v>
      </c>
      <c r="T23" s="59">
        <f t="shared" si="7"/>
        <v>11.998434588013524</v>
      </c>
      <c r="U23" s="59">
        <f t="shared" si="7"/>
        <v>17.491926254585849</v>
      </c>
      <c r="V23" s="59">
        <f t="shared" si="7"/>
        <v>10.871260699489625</v>
      </c>
      <c r="W23" s="59">
        <f t="shared" si="7"/>
        <v>-2.6126720228806732</v>
      </c>
      <c r="X23" s="59">
        <f t="shared" si="7"/>
        <v>20.902767509964008</v>
      </c>
      <c r="Y23" s="59">
        <f t="shared" si="7"/>
        <v>26.852698740639269</v>
      </c>
      <c r="Z23" s="59">
        <f t="shared" si="7"/>
        <v>7.7516288641377002</v>
      </c>
      <c r="AA23" s="59">
        <f t="shared" si="7"/>
        <v>-15.886849491356656</v>
      </c>
      <c r="AB23" s="59">
        <f>IFERROR(AB11/AA11*100-100,"--")</f>
        <v>9.9641341950032825</v>
      </c>
      <c r="AC23" s="59">
        <f t="shared" si="5"/>
        <v>47.088554022664255</v>
      </c>
      <c r="AD23" s="59">
        <f t="shared" si="5"/>
        <v>25.264106015755331</v>
      </c>
      <c r="AE23" s="59">
        <f>IF(B11=0,"--",(POWER(AD11/B11,1/29)-1)*100)</f>
        <v>39.753236952750036</v>
      </c>
    </row>
    <row r="24" spans="1:31" ht="13.8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  <row r="25" spans="1:31" ht="13.8" thickTop="1">
      <c r="A25" s="22" t="s">
        <v>288</v>
      </c>
    </row>
    <row r="26" spans="1:31">
      <c r="A26" s="118" t="s">
        <v>159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42"/>
      <c r="Z26" s="42"/>
      <c r="AA26" s="42"/>
      <c r="AB26" s="42"/>
      <c r="AC26" s="42"/>
      <c r="AD26" s="42"/>
    </row>
  </sheetData>
  <mergeCells count="6">
    <mergeCell ref="A26:X26"/>
    <mergeCell ref="B2:AE2"/>
    <mergeCell ref="B4:AE4"/>
    <mergeCell ref="B7:AE7"/>
    <mergeCell ref="B13:AE13"/>
    <mergeCell ref="B19:AE19"/>
  </mergeCells>
  <hyperlinks>
    <hyperlink ref="A1" location="ÍNDICE!A1" display="ÍNDICE!A1" xr:uid="{00000000-0004-0000-1500-000000000000}"/>
  </hyperlinks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I26"/>
  <sheetViews>
    <sheetView showGridLines="0" zoomScaleNormal="100" workbookViewId="0"/>
  </sheetViews>
  <sheetFormatPr baseColWidth="10" defaultColWidth="11.44140625" defaultRowHeight="13.2"/>
  <cols>
    <col min="1" max="1" width="15.44140625" customWidth="1"/>
  </cols>
  <sheetData>
    <row r="1" spans="1:3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5">
      <c r="A2" s="27"/>
      <c r="B2" s="108" t="s">
        <v>157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5">
      <c r="A4" s="27"/>
      <c r="B4" s="108" t="s">
        <v>305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60"/>
    </row>
    <row r="5" spans="1:35" ht="13.8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5" ht="13.8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35" ht="13.8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5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5">
      <c r="A9" s="61" t="s">
        <v>42</v>
      </c>
      <c r="B9" s="34">
        <v>0.44811200000000001</v>
      </c>
      <c r="C9" s="34">
        <v>0.73714299999999988</v>
      </c>
      <c r="D9" s="34">
        <v>15.207923999999998</v>
      </c>
      <c r="E9" s="34">
        <v>25.760659000000008</v>
      </c>
      <c r="F9" s="34">
        <v>20.680235000000007</v>
      </c>
      <c r="G9" s="34">
        <v>25.384384999999998</v>
      </c>
      <c r="H9" s="34">
        <v>33.733218999999998</v>
      </c>
      <c r="I9" s="34">
        <v>67.313137999999995</v>
      </c>
      <c r="J9" s="34">
        <v>92.052254000000019</v>
      </c>
      <c r="K9" s="34">
        <v>116.138364</v>
      </c>
      <c r="L9" s="34">
        <v>112.059735</v>
      </c>
      <c r="M9" s="34">
        <v>230.09794200000002</v>
      </c>
      <c r="N9" s="34">
        <v>227.66856700000002</v>
      </c>
      <c r="O9" s="34">
        <v>223.740926</v>
      </c>
      <c r="P9" s="34">
        <v>191.420345</v>
      </c>
      <c r="Q9" s="34">
        <v>265.19171599999999</v>
      </c>
      <c r="R9" s="34">
        <v>286.71260100000001</v>
      </c>
      <c r="S9" s="34">
        <v>227.858597</v>
      </c>
      <c r="T9" s="34">
        <v>473.51508799999999</v>
      </c>
      <c r="U9" s="34">
        <v>784.12337400000001</v>
      </c>
      <c r="V9" s="34">
        <v>899.40184299999999</v>
      </c>
      <c r="W9" s="34">
        <v>1119.2590869999999</v>
      </c>
      <c r="X9" s="34">
        <v>959.54855999999972</v>
      </c>
      <c r="Y9" s="34">
        <v>1649.9118129999995</v>
      </c>
      <c r="Z9" s="34">
        <v>1720.7654210000001</v>
      </c>
      <c r="AA9" s="34">
        <v>2046.3131560000011</v>
      </c>
      <c r="AB9" s="34">
        <v>2151.6191050000011</v>
      </c>
      <c r="AC9" s="34">
        <v>2098.0684500000007</v>
      </c>
      <c r="AD9" s="34">
        <v>1952.6947689999997</v>
      </c>
      <c r="AE9" s="34">
        <f>SUM(B9:AD9)</f>
        <v>18017.426528</v>
      </c>
    </row>
    <row r="10" spans="1:35">
      <c r="A10" s="61" t="s">
        <v>93</v>
      </c>
      <c r="B10" s="34">
        <v>0.02</v>
      </c>
      <c r="C10" s="34">
        <v>0</v>
      </c>
      <c r="D10" s="34">
        <v>4.0000000000000001E-3</v>
      </c>
      <c r="E10" s="34">
        <v>0</v>
      </c>
      <c r="F10" s="34">
        <v>0</v>
      </c>
      <c r="G10" s="34">
        <v>1.3216779999999999</v>
      </c>
      <c r="H10" s="34">
        <v>2.587917</v>
      </c>
      <c r="I10" s="34">
        <v>0.234179</v>
      </c>
      <c r="J10" s="34">
        <v>14.180680000000001</v>
      </c>
      <c r="K10" s="34">
        <v>9.5267169999999997</v>
      </c>
      <c r="L10" s="34">
        <v>2.2179959999999999</v>
      </c>
      <c r="M10" s="34">
        <v>44.201647000000001</v>
      </c>
      <c r="N10" s="34">
        <v>76.675662000000003</v>
      </c>
      <c r="O10" s="34">
        <v>75.042918</v>
      </c>
      <c r="P10" s="34">
        <v>173.923372</v>
      </c>
      <c r="Q10" s="34">
        <v>661.94104700000003</v>
      </c>
      <c r="R10" s="34">
        <v>942.93100800000002</v>
      </c>
      <c r="S10" s="34">
        <v>1071.0146259999999</v>
      </c>
      <c r="T10" s="34">
        <v>1595.4583970000001</v>
      </c>
      <c r="U10" s="34">
        <v>1966.773013</v>
      </c>
      <c r="V10" s="34">
        <v>1241.9813810000001</v>
      </c>
      <c r="W10" s="34">
        <v>502.02063299999998</v>
      </c>
      <c r="X10" s="34">
        <v>391.64693000000005</v>
      </c>
      <c r="Y10" s="34">
        <v>371.20356600000002</v>
      </c>
      <c r="Z10" s="34">
        <v>364.34646400000003</v>
      </c>
      <c r="AA10" s="34">
        <v>122.583916</v>
      </c>
      <c r="AB10" s="34">
        <v>124.019476</v>
      </c>
      <c r="AC10" s="34">
        <v>180.75232</v>
      </c>
      <c r="AD10" s="34">
        <v>303.66893699999997</v>
      </c>
      <c r="AE10" s="34">
        <f>SUM(B10:AD10)</f>
        <v>10240.278480000001</v>
      </c>
    </row>
    <row r="11" spans="1:35">
      <c r="A11" s="62" t="s">
        <v>94</v>
      </c>
      <c r="B11" s="34">
        <f t="shared" ref="B11:AD11" si="0">B9+B10</f>
        <v>0.46811200000000003</v>
      </c>
      <c r="C11" s="34">
        <f t="shared" si="0"/>
        <v>0.73714299999999988</v>
      </c>
      <c r="D11" s="34">
        <f t="shared" si="0"/>
        <v>15.211923999999998</v>
      </c>
      <c r="E11" s="34">
        <f t="shared" si="0"/>
        <v>25.760659000000008</v>
      </c>
      <c r="F11" s="34">
        <f t="shared" si="0"/>
        <v>20.680235000000007</v>
      </c>
      <c r="G11" s="34">
        <f t="shared" si="0"/>
        <v>26.706062999999997</v>
      </c>
      <c r="H11" s="34">
        <f t="shared" si="0"/>
        <v>36.321135999999996</v>
      </c>
      <c r="I11" s="34">
        <f t="shared" si="0"/>
        <v>67.547316999999993</v>
      </c>
      <c r="J11" s="34">
        <f t="shared" si="0"/>
        <v>106.23293400000001</v>
      </c>
      <c r="K11" s="34">
        <f t="shared" si="0"/>
        <v>125.665081</v>
      </c>
      <c r="L11" s="34">
        <f t="shared" si="0"/>
        <v>114.277731</v>
      </c>
      <c r="M11" s="34">
        <f t="shared" si="0"/>
        <v>274.29958900000003</v>
      </c>
      <c r="N11" s="34">
        <f t="shared" si="0"/>
        <v>304.34422900000004</v>
      </c>
      <c r="O11" s="34">
        <f t="shared" si="0"/>
        <v>298.78384399999999</v>
      </c>
      <c r="P11" s="34">
        <f t="shared" si="0"/>
        <v>365.34371699999997</v>
      </c>
      <c r="Q11" s="34">
        <f t="shared" si="0"/>
        <v>927.13276300000007</v>
      </c>
      <c r="R11" s="34">
        <f t="shared" si="0"/>
        <v>1229.643609</v>
      </c>
      <c r="S11" s="34">
        <f t="shared" si="0"/>
        <v>1298.8732229999998</v>
      </c>
      <c r="T11" s="34">
        <f t="shared" si="0"/>
        <v>2068.973485</v>
      </c>
      <c r="U11" s="34">
        <f t="shared" si="0"/>
        <v>2750.8963869999998</v>
      </c>
      <c r="V11" s="34">
        <f t="shared" si="0"/>
        <v>2141.3832240000002</v>
      </c>
      <c r="W11" s="34">
        <f t="shared" si="0"/>
        <v>1621.27972</v>
      </c>
      <c r="X11" s="34">
        <f t="shared" si="0"/>
        <v>1351.1954899999998</v>
      </c>
      <c r="Y11" s="34">
        <f t="shared" si="0"/>
        <v>2021.1153789999994</v>
      </c>
      <c r="Z11" s="34">
        <f t="shared" si="0"/>
        <v>2085.1118850000003</v>
      </c>
      <c r="AA11" s="34">
        <f t="shared" si="0"/>
        <v>2168.8970720000011</v>
      </c>
      <c r="AB11" s="34">
        <f t="shared" si="0"/>
        <v>2275.6385810000011</v>
      </c>
      <c r="AC11" s="34">
        <f t="shared" si="0"/>
        <v>2278.8207700000007</v>
      </c>
      <c r="AD11" s="34">
        <f t="shared" si="0"/>
        <v>2256.3637059999996</v>
      </c>
      <c r="AE11" s="34">
        <f>SUM(B11:AD11)</f>
        <v>28257.705008000004</v>
      </c>
    </row>
    <row r="12" spans="1:35">
      <c r="A12" s="5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H12" s="2"/>
      <c r="AI12" s="2"/>
    </row>
    <row r="13" spans="1:35">
      <c r="A13" s="58"/>
      <c r="B13" s="117" t="s">
        <v>95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5">
      <c r="A15" s="61" t="s">
        <v>42</v>
      </c>
      <c r="B15" s="59">
        <f>(B9/B$11)*100</f>
        <v>95.727518200772465</v>
      </c>
      <c r="C15" s="59">
        <f t="shared" ref="C15:AE15" si="1">(C9/C$11)*100</f>
        <v>100</v>
      </c>
      <c r="D15" s="59">
        <f t="shared" si="1"/>
        <v>99.973704838388628</v>
      </c>
      <c r="E15" s="59">
        <f t="shared" si="1"/>
        <v>100</v>
      </c>
      <c r="F15" s="59">
        <f t="shared" si="1"/>
        <v>100</v>
      </c>
      <c r="G15" s="59">
        <f t="shared" si="1"/>
        <v>95.051018939032687</v>
      </c>
      <c r="H15" s="59">
        <f t="shared" si="1"/>
        <v>92.874900718964298</v>
      </c>
      <c r="I15" s="59">
        <f t="shared" si="1"/>
        <v>99.653311174446799</v>
      </c>
      <c r="J15" s="59">
        <f t="shared" si="1"/>
        <v>86.651333568552303</v>
      </c>
      <c r="K15" s="59">
        <f t="shared" si="1"/>
        <v>92.418962432372126</v>
      </c>
      <c r="L15" s="59">
        <f t="shared" si="1"/>
        <v>98.059117922108555</v>
      </c>
      <c r="M15" s="59">
        <f t="shared" si="1"/>
        <v>83.885631341576669</v>
      </c>
      <c r="N15" s="59">
        <f t="shared" si="1"/>
        <v>74.806270435310267</v>
      </c>
      <c r="O15" s="59">
        <f t="shared" si="1"/>
        <v>74.883876920734721</v>
      </c>
      <c r="P15" s="59">
        <f t="shared" si="1"/>
        <v>52.394590653381897</v>
      </c>
      <c r="Q15" s="59">
        <f t="shared" si="1"/>
        <v>28.603424081562736</v>
      </c>
      <c r="R15" s="59">
        <f t="shared" si="1"/>
        <v>23.316723553190119</v>
      </c>
      <c r="S15" s="59">
        <f t="shared" si="1"/>
        <v>17.542789624511339</v>
      </c>
      <c r="T15" s="59">
        <f t="shared" si="1"/>
        <v>22.886474448946355</v>
      </c>
      <c r="U15" s="59">
        <f t="shared" si="1"/>
        <v>28.504286010391276</v>
      </c>
      <c r="V15" s="59">
        <f t="shared" si="1"/>
        <v>42.000975487234875</v>
      </c>
      <c r="W15" s="59">
        <f t="shared" si="1"/>
        <v>69.035532437302052</v>
      </c>
      <c r="X15" s="59">
        <f t="shared" si="1"/>
        <v>71.014784100559709</v>
      </c>
      <c r="Y15" s="59">
        <f t="shared" si="1"/>
        <v>81.633727106482027</v>
      </c>
      <c r="Z15" s="59">
        <f t="shared" si="1"/>
        <v>82.52628712055899</v>
      </c>
      <c r="AA15" s="59">
        <f t="shared" si="1"/>
        <v>94.348098967787251</v>
      </c>
      <c r="AB15" s="59">
        <f t="shared" ref="AB15:AD17" si="2">(AB9/AB$11)*100</f>
        <v>94.550124214122746</v>
      </c>
      <c r="AC15" s="59">
        <f t="shared" si="2"/>
        <v>92.068164272524172</v>
      </c>
      <c r="AD15" s="59">
        <f t="shared" si="2"/>
        <v>86.541667188117771</v>
      </c>
      <c r="AE15" s="59">
        <f t="shared" si="1"/>
        <v>63.761110546306256</v>
      </c>
    </row>
    <row r="16" spans="1:35">
      <c r="A16" s="61" t="s">
        <v>93</v>
      </c>
      <c r="B16" s="59">
        <f t="shared" ref="B16:AE16" si="3">(B10/B$11)*100</f>
        <v>4.2724817992275348</v>
      </c>
      <c r="C16" s="59">
        <f t="shared" si="3"/>
        <v>0</v>
      </c>
      <c r="D16" s="59">
        <f t="shared" si="3"/>
        <v>2.6295161611378026E-2</v>
      </c>
      <c r="E16" s="59">
        <f t="shared" si="3"/>
        <v>0</v>
      </c>
      <c r="F16" s="59">
        <f t="shared" si="3"/>
        <v>0</v>
      </c>
      <c r="G16" s="59">
        <f t="shared" si="3"/>
        <v>4.9489810609673164</v>
      </c>
      <c r="H16" s="59">
        <f t="shared" si="3"/>
        <v>7.1250992810357046</v>
      </c>
      <c r="I16" s="59">
        <f t="shared" si="3"/>
        <v>0.34668882555320446</v>
      </c>
      <c r="J16" s="59">
        <f t="shared" si="3"/>
        <v>13.348666431447709</v>
      </c>
      <c r="K16" s="59">
        <f t="shared" si="3"/>
        <v>7.5810375676278756</v>
      </c>
      <c r="L16" s="59">
        <f t="shared" si="3"/>
        <v>1.9408820778914482</v>
      </c>
      <c r="M16" s="59">
        <f t="shared" si="3"/>
        <v>16.114368658423324</v>
      </c>
      <c r="N16" s="59">
        <f t="shared" si="3"/>
        <v>25.193729564689722</v>
      </c>
      <c r="O16" s="59">
        <f t="shared" si="3"/>
        <v>25.116123079265289</v>
      </c>
      <c r="P16" s="59">
        <f t="shared" si="3"/>
        <v>47.60540934661811</v>
      </c>
      <c r="Q16" s="59">
        <f t="shared" si="3"/>
        <v>71.39657591843725</v>
      </c>
      <c r="R16" s="59">
        <f t="shared" si="3"/>
        <v>76.683276446809884</v>
      </c>
      <c r="S16" s="59">
        <f t="shared" si="3"/>
        <v>82.457210375488671</v>
      </c>
      <c r="T16" s="59">
        <f t="shared" si="3"/>
        <v>77.113525551053655</v>
      </c>
      <c r="U16" s="59">
        <f t="shared" si="3"/>
        <v>71.495713989608731</v>
      </c>
      <c r="V16" s="59">
        <f t="shared" si="3"/>
        <v>57.999024512765118</v>
      </c>
      <c r="W16" s="59">
        <f t="shared" si="3"/>
        <v>30.964467562697941</v>
      </c>
      <c r="X16" s="59">
        <f t="shared" si="3"/>
        <v>28.985215899440288</v>
      </c>
      <c r="Y16" s="59">
        <f t="shared" si="3"/>
        <v>18.366272893517976</v>
      </c>
      <c r="Z16" s="59">
        <f t="shared" si="3"/>
        <v>17.473712879440999</v>
      </c>
      <c r="AA16" s="59">
        <f t="shared" si="3"/>
        <v>5.6519010322127423</v>
      </c>
      <c r="AB16" s="59">
        <f t="shared" si="2"/>
        <v>5.4498757858772624</v>
      </c>
      <c r="AC16" s="59">
        <f t="shared" si="2"/>
        <v>7.9318357274758364</v>
      </c>
      <c r="AD16" s="59">
        <f t="shared" si="2"/>
        <v>13.458332811882235</v>
      </c>
      <c r="AE16" s="59">
        <f t="shared" si="3"/>
        <v>36.238889453693737</v>
      </c>
    </row>
    <row r="17" spans="1:31">
      <c r="A17" s="62" t="s">
        <v>94</v>
      </c>
      <c r="B17" s="59">
        <f t="shared" ref="B17:AE17" si="4">(B11/B$11)*100</f>
        <v>100</v>
      </c>
      <c r="C17" s="59">
        <f t="shared" si="4"/>
        <v>100</v>
      </c>
      <c r="D17" s="59">
        <f t="shared" si="4"/>
        <v>100</v>
      </c>
      <c r="E17" s="59">
        <f t="shared" si="4"/>
        <v>100</v>
      </c>
      <c r="F17" s="59">
        <f t="shared" si="4"/>
        <v>100</v>
      </c>
      <c r="G17" s="59">
        <f t="shared" si="4"/>
        <v>100</v>
      </c>
      <c r="H17" s="59">
        <f t="shared" si="4"/>
        <v>100</v>
      </c>
      <c r="I17" s="59">
        <f t="shared" si="4"/>
        <v>100</v>
      </c>
      <c r="J17" s="59">
        <f t="shared" si="4"/>
        <v>100</v>
      </c>
      <c r="K17" s="59">
        <f t="shared" si="4"/>
        <v>100</v>
      </c>
      <c r="L17" s="59">
        <f t="shared" si="4"/>
        <v>100</v>
      </c>
      <c r="M17" s="59">
        <f t="shared" si="4"/>
        <v>100</v>
      </c>
      <c r="N17" s="59">
        <f t="shared" si="4"/>
        <v>100</v>
      </c>
      <c r="O17" s="59">
        <f t="shared" si="4"/>
        <v>100</v>
      </c>
      <c r="P17" s="59">
        <f t="shared" si="4"/>
        <v>100</v>
      </c>
      <c r="Q17" s="59">
        <f t="shared" si="4"/>
        <v>100</v>
      </c>
      <c r="R17" s="59">
        <f t="shared" si="4"/>
        <v>100</v>
      </c>
      <c r="S17" s="59">
        <f t="shared" si="4"/>
        <v>100</v>
      </c>
      <c r="T17" s="59">
        <f t="shared" si="4"/>
        <v>100</v>
      </c>
      <c r="U17" s="59">
        <f t="shared" si="4"/>
        <v>100</v>
      </c>
      <c r="V17" s="59">
        <f t="shared" si="4"/>
        <v>100</v>
      </c>
      <c r="W17" s="59">
        <f t="shared" si="4"/>
        <v>100</v>
      </c>
      <c r="X17" s="59">
        <f t="shared" si="4"/>
        <v>100</v>
      </c>
      <c r="Y17" s="59">
        <f t="shared" si="4"/>
        <v>100</v>
      </c>
      <c r="Z17" s="59">
        <f t="shared" si="4"/>
        <v>100</v>
      </c>
      <c r="AA17" s="59">
        <f t="shared" si="4"/>
        <v>100</v>
      </c>
      <c r="AB17" s="59">
        <f t="shared" si="2"/>
        <v>100</v>
      </c>
      <c r="AC17" s="59">
        <f t="shared" si="2"/>
        <v>100</v>
      </c>
      <c r="AD17" s="59">
        <f t="shared" si="2"/>
        <v>100</v>
      </c>
      <c r="AE17" s="59">
        <f t="shared" si="4"/>
        <v>100</v>
      </c>
    </row>
    <row r="18" spans="1:31">
      <c r="A18" s="5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>
      <c r="A19" s="58"/>
      <c r="B19" s="117" t="s">
        <v>96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>
      <c r="A21" s="61" t="s">
        <v>42</v>
      </c>
      <c r="B21" s="59" t="s">
        <v>97</v>
      </c>
      <c r="C21" s="59">
        <f t="shared" ref="C21:AA21" si="5">IF(B9=0,"--",(C9/B9)*100-100)</f>
        <v>64.499723283464817</v>
      </c>
      <c r="D21" s="59">
        <f t="shared" si="5"/>
        <v>1963.0900652926234</v>
      </c>
      <c r="E21" s="59">
        <f t="shared" si="5"/>
        <v>69.389714204253067</v>
      </c>
      <c r="F21" s="59">
        <f t="shared" si="5"/>
        <v>-19.721638332311301</v>
      </c>
      <c r="G21" s="59">
        <f t="shared" si="5"/>
        <v>22.747081935964417</v>
      </c>
      <c r="H21" s="59">
        <f t="shared" si="5"/>
        <v>32.889644559046843</v>
      </c>
      <c r="I21" s="59">
        <f t="shared" si="5"/>
        <v>99.545551819409837</v>
      </c>
      <c r="J21" s="59">
        <f t="shared" si="5"/>
        <v>36.752284524307896</v>
      </c>
      <c r="K21" s="59">
        <f t="shared" si="5"/>
        <v>26.165692803133282</v>
      </c>
      <c r="L21" s="59">
        <f t="shared" si="5"/>
        <v>-3.511870547789016</v>
      </c>
      <c r="M21" s="59">
        <f t="shared" si="5"/>
        <v>105.33507597532693</v>
      </c>
      <c r="N21" s="59">
        <f t="shared" si="5"/>
        <v>-1.0558004034647155</v>
      </c>
      <c r="O21" s="59">
        <f t="shared" si="5"/>
        <v>-1.7251573424275222</v>
      </c>
      <c r="P21" s="59">
        <f t="shared" si="5"/>
        <v>-14.445538229335838</v>
      </c>
      <c r="Q21" s="59">
        <f t="shared" si="5"/>
        <v>38.538939525994465</v>
      </c>
      <c r="R21" s="59">
        <f t="shared" si="5"/>
        <v>8.1152176714298463</v>
      </c>
      <c r="S21" s="59">
        <f t="shared" si="5"/>
        <v>-20.527177317888444</v>
      </c>
      <c r="T21" s="59">
        <f t="shared" si="5"/>
        <v>107.81093811439555</v>
      </c>
      <c r="U21" s="59">
        <f t="shared" si="5"/>
        <v>65.596280640586457</v>
      </c>
      <c r="V21" s="59">
        <f t="shared" si="5"/>
        <v>14.701572842030842</v>
      </c>
      <c r="W21" s="59">
        <f t="shared" si="5"/>
        <v>24.444829161863296</v>
      </c>
      <c r="X21" s="59">
        <f t="shared" si="5"/>
        <v>-14.269308049852825</v>
      </c>
      <c r="Y21" s="59">
        <f t="shared" si="5"/>
        <v>71.946671776569588</v>
      </c>
      <c r="Z21" s="59">
        <f t="shared" si="5"/>
        <v>4.2943875813076886</v>
      </c>
      <c r="AA21" s="59">
        <f t="shared" si="5"/>
        <v>18.918774809573605</v>
      </c>
      <c r="AB21" s="59">
        <f t="shared" ref="AB21:AD23" si="6">IF(AA9=0,"--",(AB9/AA9)*100-100)</f>
        <v>5.1461306736572539</v>
      </c>
      <c r="AC21" s="59">
        <f t="shared" si="6"/>
        <v>-2.488853853154481</v>
      </c>
      <c r="AD21" s="59">
        <f t="shared" si="6"/>
        <v>-6.9289293683435744</v>
      </c>
      <c r="AE21" s="59">
        <f>POWER(AD9/B9,1/29)*100-100</f>
        <v>33.503085471477561</v>
      </c>
    </row>
    <row r="22" spans="1:31">
      <c r="A22" s="61" t="s">
        <v>93</v>
      </c>
      <c r="B22" s="59" t="s">
        <v>97</v>
      </c>
      <c r="C22" s="59">
        <f t="shared" ref="C22:AA22" si="7">IF(B10=0,"--",(C10/B10)*100-100)</f>
        <v>-100</v>
      </c>
      <c r="D22" s="59" t="str">
        <f t="shared" si="7"/>
        <v>--</v>
      </c>
      <c r="E22" s="59">
        <f t="shared" si="7"/>
        <v>-100</v>
      </c>
      <c r="F22" s="59" t="str">
        <f t="shared" si="7"/>
        <v>--</v>
      </c>
      <c r="G22" s="59" t="str">
        <f t="shared" si="7"/>
        <v>--</v>
      </c>
      <c r="H22" s="59">
        <f t="shared" si="7"/>
        <v>95.805407973803028</v>
      </c>
      <c r="I22" s="59">
        <f t="shared" si="7"/>
        <v>-90.951062186306586</v>
      </c>
      <c r="J22" s="59">
        <f t="shared" si="7"/>
        <v>5955.4874689873986</v>
      </c>
      <c r="K22" s="59">
        <f t="shared" si="7"/>
        <v>-32.819039707545755</v>
      </c>
      <c r="L22" s="59">
        <f t="shared" si="7"/>
        <v>-76.718149599699458</v>
      </c>
      <c r="M22" s="59">
        <f t="shared" si="7"/>
        <v>1892.8641440291149</v>
      </c>
      <c r="N22" s="59">
        <f t="shared" si="7"/>
        <v>73.467884579051997</v>
      </c>
      <c r="O22" s="59">
        <f t="shared" si="7"/>
        <v>-2.129416241623062</v>
      </c>
      <c r="P22" s="59">
        <f t="shared" si="7"/>
        <v>131.76520401298893</v>
      </c>
      <c r="Q22" s="59">
        <f t="shared" si="7"/>
        <v>280.59349895769043</v>
      </c>
      <c r="R22" s="59">
        <f t="shared" si="7"/>
        <v>42.449393684449973</v>
      </c>
      <c r="S22" s="59">
        <f t="shared" si="7"/>
        <v>13.583561990571397</v>
      </c>
      <c r="T22" s="59">
        <f t="shared" si="7"/>
        <v>48.967003649490806</v>
      </c>
      <c r="U22" s="59">
        <f t="shared" si="7"/>
        <v>23.273224591640655</v>
      </c>
      <c r="V22" s="59">
        <f t="shared" si="7"/>
        <v>-36.851819056355936</v>
      </c>
      <c r="W22" s="59">
        <f t="shared" si="7"/>
        <v>-59.579053222537802</v>
      </c>
      <c r="X22" s="59">
        <f t="shared" si="7"/>
        <v>-21.985889771187942</v>
      </c>
      <c r="Y22" s="59">
        <f t="shared" si="7"/>
        <v>-5.2198453336529553</v>
      </c>
      <c r="Z22" s="59">
        <f t="shared" si="7"/>
        <v>-1.8472618875649403</v>
      </c>
      <c r="AA22" s="59">
        <f t="shared" si="7"/>
        <v>-66.355124006363354</v>
      </c>
      <c r="AB22" s="59">
        <f>IF(AA10=0,"--",(AB10/AA10)*100-100)</f>
        <v>1.1710834886364552</v>
      </c>
      <c r="AC22" s="59">
        <f t="shared" si="6"/>
        <v>45.745108615037196</v>
      </c>
      <c r="AD22" s="59">
        <f t="shared" si="6"/>
        <v>68.002788014007223</v>
      </c>
      <c r="AE22" s="59">
        <f t="shared" ref="AE22:AE23" si="8">POWER(AD10/B10,1/29)*100-100</f>
        <v>39.375097850075292</v>
      </c>
    </row>
    <row r="23" spans="1:31">
      <c r="A23" s="62" t="s">
        <v>94</v>
      </c>
      <c r="B23" s="59" t="s">
        <v>97</v>
      </c>
      <c r="C23" s="59">
        <f t="shared" ref="C23:AA23" si="9">IF(B11=0,"--",(C11/B11)*100-100)</f>
        <v>57.471502546399108</v>
      </c>
      <c r="D23" s="59">
        <f t="shared" si="9"/>
        <v>1963.6327008463759</v>
      </c>
      <c r="E23" s="59">
        <f t="shared" si="9"/>
        <v>69.345172905150008</v>
      </c>
      <c r="F23" s="59">
        <f t="shared" si="9"/>
        <v>-19.721638332311301</v>
      </c>
      <c r="G23" s="59">
        <f t="shared" si="9"/>
        <v>29.138102154061528</v>
      </c>
      <c r="H23" s="59">
        <f t="shared" si="9"/>
        <v>36.003333774806123</v>
      </c>
      <c r="I23" s="59">
        <f t="shared" si="9"/>
        <v>85.972478944491172</v>
      </c>
      <c r="J23" s="59">
        <f t="shared" si="9"/>
        <v>57.271878022927268</v>
      </c>
      <c r="K23" s="59">
        <f t="shared" si="9"/>
        <v>18.292017614801054</v>
      </c>
      <c r="L23" s="59">
        <f t="shared" si="9"/>
        <v>-9.0616660645768405</v>
      </c>
      <c r="M23" s="59">
        <f t="shared" si="9"/>
        <v>140.02890729428293</v>
      </c>
      <c r="N23" s="59">
        <f t="shared" si="9"/>
        <v>10.953220932460098</v>
      </c>
      <c r="O23" s="59">
        <f t="shared" si="9"/>
        <v>-1.8270052362320541</v>
      </c>
      <c r="P23" s="59">
        <f t="shared" si="9"/>
        <v>22.276931747353771</v>
      </c>
      <c r="Q23" s="59">
        <f t="shared" si="9"/>
        <v>153.77000338560637</v>
      </c>
      <c r="R23" s="59">
        <f t="shared" si="9"/>
        <v>32.628643714535627</v>
      </c>
      <c r="S23" s="59">
        <f t="shared" si="9"/>
        <v>5.6300552040684693</v>
      </c>
      <c r="T23" s="59">
        <f t="shared" si="9"/>
        <v>59.289871279454388</v>
      </c>
      <c r="U23" s="59">
        <f t="shared" si="9"/>
        <v>32.959480000295883</v>
      </c>
      <c r="V23" s="59">
        <f t="shared" si="9"/>
        <v>-22.156892781581888</v>
      </c>
      <c r="W23" s="59">
        <f t="shared" si="9"/>
        <v>-24.288202978842435</v>
      </c>
      <c r="X23" s="59">
        <f t="shared" si="9"/>
        <v>-16.658706493904717</v>
      </c>
      <c r="Y23" s="59">
        <f t="shared" si="9"/>
        <v>49.579790190093036</v>
      </c>
      <c r="Z23" s="59">
        <f t="shared" si="9"/>
        <v>3.1663954796912606</v>
      </c>
      <c r="AA23" s="59">
        <f t="shared" si="9"/>
        <v>4.0182585693717243</v>
      </c>
      <c r="AB23" s="59">
        <f>IF(AA11=0,"--",(AB11/AA11)*100-100)</f>
        <v>4.9214649407761186</v>
      </c>
      <c r="AC23" s="59">
        <f t="shared" si="6"/>
        <v>0.13983718796863798</v>
      </c>
      <c r="AD23" s="59">
        <f t="shared" si="6"/>
        <v>-0.98546863779905891</v>
      </c>
      <c r="AE23" s="59">
        <f t="shared" si="8"/>
        <v>33.968299846282576</v>
      </c>
    </row>
    <row r="24" spans="1:31" ht="13.8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  <row r="25" spans="1:31" ht="13.8" thickTop="1">
      <c r="A25" s="22" t="s">
        <v>288</v>
      </c>
    </row>
    <row r="26" spans="1:31">
      <c r="A26" s="118" t="s">
        <v>159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42"/>
      <c r="Z26" s="42"/>
      <c r="AA26" s="42"/>
      <c r="AB26" s="42"/>
      <c r="AC26" s="42"/>
      <c r="AD26" s="42"/>
    </row>
  </sheetData>
  <mergeCells count="6">
    <mergeCell ref="A26:X26"/>
    <mergeCell ref="B19:AE19"/>
    <mergeCell ref="B7:AE7"/>
    <mergeCell ref="B13:AE13"/>
    <mergeCell ref="B2:AE2"/>
    <mergeCell ref="B4:AE4"/>
  </mergeCells>
  <phoneticPr fontId="5" type="noConversion"/>
  <hyperlinks>
    <hyperlink ref="A1" location="ÍNDICE!A1" display="ÍNDICE!A1" xr:uid="{00000000-0004-0000-1600-000000000000}"/>
  </hyperlinks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E14"/>
  <sheetViews>
    <sheetView showGridLines="0" zoomScaleNormal="100" workbookViewId="0"/>
  </sheetViews>
  <sheetFormatPr baseColWidth="10" defaultColWidth="11.44140625" defaultRowHeight="13.2"/>
  <cols>
    <col min="1" max="1" width="16.33203125" customWidth="1"/>
  </cols>
  <sheetData>
    <row r="1" spans="1:3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>
      <c r="A2" s="27"/>
      <c r="B2" s="108" t="s">
        <v>123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>
      <c r="A4" s="27"/>
      <c r="B4" s="108" t="s">
        <v>311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1" ht="13.8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13.8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31" ht="13.8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1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>
      <c r="A9" s="61" t="s">
        <v>42</v>
      </c>
      <c r="B9" s="34">
        <f>'A17'!B9-'A18'!B9</f>
        <v>0.34318100000000001</v>
      </c>
      <c r="C9" s="34">
        <f>'A17'!C9-'A18'!C9</f>
        <v>2.2995950000000001</v>
      </c>
      <c r="D9" s="34">
        <f>'A17'!D9-'A18'!D9</f>
        <v>-9.1074230000000007</v>
      </c>
      <c r="E9" s="34">
        <f>'A17'!E9-'A18'!E9</f>
        <v>-14.419006000000005</v>
      </c>
      <c r="F9" s="34">
        <f>'A17'!F9-'A18'!F9</f>
        <v>-8.423031000000007</v>
      </c>
      <c r="G9" s="34">
        <f>'A17'!G9-'A18'!G9</f>
        <v>-4.6111639999999987</v>
      </c>
      <c r="H9" s="34">
        <f>'A17'!H9-'A18'!H9</f>
        <v>-5.060179999999999</v>
      </c>
      <c r="I9" s="34">
        <f>'A17'!I9-'A18'!I9</f>
        <v>-12.902262999999991</v>
      </c>
      <c r="J9" s="34">
        <f>'A17'!J9-'A18'!J9</f>
        <v>-3.8689680000000237</v>
      </c>
      <c r="K9" s="34">
        <f>'A17'!K9-'A18'!K9</f>
        <v>60.593977999999993</v>
      </c>
      <c r="L9" s="34">
        <f>'A17'!L9-'A18'!L9</f>
        <v>196.51694500000002</v>
      </c>
      <c r="M9" s="34">
        <f>'A17'!M9-'A18'!M9</f>
        <v>401.13189899999998</v>
      </c>
      <c r="N9" s="34">
        <f>'A17'!N9-'A18'!N9</f>
        <v>705.97656899999993</v>
      </c>
      <c r="O9" s="34">
        <f>'A17'!O9-'A18'!O9</f>
        <v>1133.827035</v>
      </c>
      <c r="P9" s="34">
        <f>'A17'!P9-'A18'!P9</f>
        <v>1188.748938</v>
      </c>
      <c r="Q9" s="34">
        <f>'A17'!Q9-'A18'!Q9</f>
        <v>1558.3493850000002</v>
      </c>
      <c r="R9" s="34">
        <f>'A17'!R9-'A18'!R9</f>
        <v>2067.1114859999998</v>
      </c>
      <c r="S9" s="34">
        <f>'A17'!S9-'A18'!S9</f>
        <v>3002.0995170000001</v>
      </c>
      <c r="T9" s="34">
        <f>'A17'!T9-'A18'!T9</f>
        <v>3143.2208299999998</v>
      </c>
      <c r="U9" s="34">
        <f>'A17'!U9-'A18'!U9</f>
        <v>3465.2012080000004</v>
      </c>
      <c r="V9" s="34">
        <f>'A17'!V9-'A18'!V9</f>
        <v>3808.0511969999993</v>
      </c>
      <c r="W9" s="34">
        <f>'A17'!W9-'A18'!W9</f>
        <v>3390.3730380000002</v>
      </c>
      <c r="X9" s="34">
        <f>'A17'!X9-'A18'!X9</f>
        <v>3978.7492250000028</v>
      </c>
      <c r="Y9" s="34">
        <f>'A17'!Y9-'A18'!Y9</f>
        <v>4415.4385790000006</v>
      </c>
      <c r="Z9" s="34">
        <f>'A17'!Z9-'A18'!Z9</f>
        <v>4860.8558259999982</v>
      </c>
      <c r="AA9" s="34">
        <f>'A17'!AA9-'A18'!AA9</f>
        <v>4023.7420579999898</v>
      </c>
      <c r="AB9" s="34">
        <v>4251.3487388113936</v>
      </c>
      <c r="AC9" s="34">
        <f>'A17'!AC9-'A18'!AC9</f>
        <v>5814.3492740000029</v>
      </c>
      <c r="AD9" s="34">
        <f>'A17'!AD9-'A18'!AD9</f>
        <v>7133.0911610000003</v>
      </c>
      <c r="AE9" s="34">
        <f>SUM(B9:AD9)</f>
        <v>58543.027627811389</v>
      </c>
    </row>
    <row r="10" spans="1:31">
      <c r="A10" s="61" t="s">
        <v>93</v>
      </c>
      <c r="B10" s="34">
        <f>'A17'!B10-'A18'!B10</f>
        <v>-0.02</v>
      </c>
      <c r="C10" s="34">
        <f>'A17'!C10-'A18'!C10</f>
        <v>0</v>
      </c>
      <c r="D10" s="34">
        <f>'A17'!D10-'A18'!D10</f>
        <v>-4.0000000000000001E-3</v>
      </c>
      <c r="E10" s="34">
        <f>'A17'!E10-'A18'!E10</f>
        <v>0</v>
      </c>
      <c r="F10" s="34">
        <f>'A17'!F10-'A18'!F10</f>
        <v>0</v>
      </c>
      <c r="G10" s="34">
        <f>'A17'!G10-'A18'!G10</f>
        <v>-1.3216779999999999</v>
      </c>
      <c r="H10" s="34">
        <f>'A17'!H10-'A18'!H10</f>
        <v>-2.5665230000000001</v>
      </c>
      <c r="I10" s="34">
        <f>'A17'!I10-'A18'!I10</f>
        <v>-0.23252899999999999</v>
      </c>
      <c r="J10" s="34">
        <f>'A17'!J10-'A18'!J10</f>
        <v>-14.139445</v>
      </c>
      <c r="K10" s="34">
        <f>'A17'!K10-'A18'!K10</f>
        <v>-9.3292889999999993</v>
      </c>
      <c r="L10" s="34">
        <f>'A17'!L10-'A18'!L10</f>
        <v>-2.0762160000000001</v>
      </c>
      <c r="M10" s="34">
        <f>'A17'!M10-'A18'!M10</f>
        <v>-42.885902000000002</v>
      </c>
      <c r="N10" s="34">
        <f>'A17'!N10-'A18'!N10</f>
        <v>-63.020659000000002</v>
      </c>
      <c r="O10" s="34">
        <f>'A17'!O10-'A18'!O10</f>
        <v>-48.421372000000005</v>
      </c>
      <c r="P10" s="34">
        <f>'A17'!P10-'A18'!P10</f>
        <v>-162.19447299999999</v>
      </c>
      <c r="Q10" s="34">
        <f>'A17'!Q10-'A18'!Q10</f>
        <v>-650.06722000000002</v>
      </c>
      <c r="R10" s="34">
        <f>'A17'!R10-'A18'!R10</f>
        <v>-933.78517799999997</v>
      </c>
      <c r="S10" s="34">
        <f>'A17'!S10-'A18'!S10</f>
        <v>-1053.0175409999999</v>
      </c>
      <c r="T10" s="34">
        <f>'A17'!T10-'A18'!T10</f>
        <v>-1574.5353360000001</v>
      </c>
      <c r="U10" s="34">
        <f>'A17'!U10-'A18'!U10</f>
        <v>-1942.1419900000001</v>
      </c>
      <c r="V10" s="34">
        <f>'A17'!V10-'A18'!V10</f>
        <v>-1210.8459600000001</v>
      </c>
      <c r="W10" s="34">
        <f>'A17'!W10-'A18'!W10</f>
        <v>-396.86807199999998</v>
      </c>
      <c r="X10" s="34">
        <f>'A17'!X10-'A18'!X10</f>
        <v>249.45768500000003</v>
      </c>
      <c r="Y10" s="34">
        <f>'A17'!Y10-'A18'!Y10</f>
        <v>641.06856000000016</v>
      </c>
      <c r="Z10" s="34">
        <f>'A17'!Z10-'A18'!Z10</f>
        <v>680.2858369999999</v>
      </c>
      <c r="AA10" s="34">
        <f>'A17'!AA10-'A18'!AA10</f>
        <v>222.04299500000008</v>
      </c>
      <c r="AB10" s="34">
        <v>526.86234030648325</v>
      </c>
      <c r="AC10" s="34">
        <f>'A17'!AC10-'A18'!AC10</f>
        <v>2282.2354240000004</v>
      </c>
      <c r="AD10" s="34">
        <f>'A17'!AD10-'A18'!AD10</f>
        <v>3607.2040379999994</v>
      </c>
      <c r="AE10" s="34">
        <f>SUM(B10:AD10)</f>
        <v>101.68349630648254</v>
      </c>
    </row>
    <row r="11" spans="1:31">
      <c r="A11" s="62" t="s">
        <v>94</v>
      </c>
      <c r="B11" s="34">
        <f>'A17'!B11-'A18'!B11</f>
        <v>0.323181</v>
      </c>
      <c r="C11" s="34">
        <f>'A17'!C11-'A18'!C11</f>
        <v>2.2995950000000001</v>
      </c>
      <c r="D11" s="34">
        <f>'A17'!D11-'A18'!D11</f>
        <v>-9.1114229999999985</v>
      </c>
      <c r="E11" s="34">
        <f>'A17'!E11-'A18'!E11</f>
        <v>-14.419006000000005</v>
      </c>
      <c r="F11" s="34">
        <f>'A17'!F11-'A18'!F11</f>
        <v>-8.423031000000007</v>
      </c>
      <c r="G11" s="34">
        <f>'A17'!G11-'A18'!G11</f>
        <v>-5.9328419999999973</v>
      </c>
      <c r="H11" s="34">
        <f>'A17'!H11-'A18'!H11</f>
        <v>-7.6267029999999956</v>
      </c>
      <c r="I11" s="34">
        <f>'A17'!I11-'A18'!I11</f>
        <v>-13.13479199999999</v>
      </c>
      <c r="J11" s="34">
        <f>'A17'!J11-'A18'!J11</f>
        <v>-18.008413000000019</v>
      </c>
      <c r="K11" s="34">
        <f>'A17'!K11-'A18'!K11</f>
        <v>51.26468899999999</v>
      </c>
      <c r="L11" s="34">
        <f>'A17'!L11-'A18'!L11</f>
        <v>194.44072899999998</v>
      </c>
      <c r="M11" s="34">
        <f>'A17'!M11-'A18'!M11</f>
        <v>358.24599699999993</v>
      </c>
      <c r="N11" s="34">
        <f>'A17'!N11-'A18'!N11</f>
        <v>642.9559099999999</v>
      </c>
      <c r="O11" s="34">
        <f>'A17'!O11-'A18'!O11</f>
        <v>1085.405663</v>
      </c>
      <c r="P11" s="34">
        <f>'A17'!P11-'A18'!P11</f>
        <v>1026.5544649999999</v>
      </c>
      <c r="Q11" s="34">
        <f>'A17'!Q11-'A18'!Q11</f>
        <v>908.28216500000008</v>
      </c>
      <c r="R11" s="34">
        <f>'A17'!R11-'A18'!R11</f>
        <v>1133.3263079999999</v>
      </c>
      <c r="S11" s="34">
        <f>'A17'!S11-'A18'!S11</f>
        <v>1949.0819760000002</v>
      </c>
      <c r="T11" s="34">
        <f>'A17'!T11-'A18'!T11</f>
        <v>1568.6854939999998</v>
      </c>
      <c r="U11" s="34">
        <f>'A17'!U11-'A18'!U11</f>
        <v>1523.0592180000003</v>
      </c>
      <c r="V11" s="34">
        <f>'A17'!V11-'A18'!V11</f>
        <v>2597.2052369999992</v>
      </c>
      <c r="W11" s="34">
        <f>'A17'!W11-'A18'!W11</f>
        <v>2993.504966</v>
      </c>
      <c r="X11" s="34">
        <f>'A17'!X11-'A18'!X11</f>
        <v>4228.2069100000026</v>
      </c>
      <c r="Y11" s="34">
        <f>'A17'!Y11-'A18'!Y11</f>
        <v>5056.5071390000012</v>
      </c>
      <c r="Z11" s="34">
        <f>'A17'!Z11-'A18'!Z11</f>
        <v>5541.1416629999976</v>
      </c>
      <c r="AA11" s="34">
        <f>'A17'!AA11-'A18'!AA11</f>
        <v>4245.7850529999905</v>
      </c>
      <c r="AB11" s="34">
        <v>4778.2110791178775</v>
      </c>
      <c r="AC11" s="34">
        <f>'A17'!AC11-'A18'!AC11</f>
        <v>8096.5846980000042</v>
      </c>
      <c r="AD11" s="34">
        <f>'A17'!AD11-'A18'!AD11</f>
        <v>10740.295199</v>
      </c>
      <c r="AE11" s="34">
        <f t="shared" ref="AE11" si="0">SUM(B11:AD11)</f>
        <v>58644.711124117879</v>
      </c>
    </row>
    <row r="12" spans="1:31" ht="13.8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31" ht="13.8" thickTop="1">
      <c r="A13" s="22" t="s">
        <v>288</v>
      </c>
    </row>
    <row r="14" spans="1:31">
      <c r="A14" s="118" t="s">
        <v>159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42"/>
      <c r="Z14" s="42"/>
      <c r="AA14" s="42"/>
      <c r="AB14" s="42"/>
      <c r="AC14" s="42"/>
      <c r="AD14" s="42"/>
    </row>
  </sheetData>
  <mergeCells count="4">
    <mergeCell ref="B7:AE7"/>
    <mergeCell ref="B2:AE2"/>
    <mergeCell ref="B4:AE4"/>
    <mergeCell ref="A14:X14"/>
  </mergeCells>
  <phoneticPr fontId="5" type="noConversion"/>
  <hyperlinks>
    <hyperlink ref="A1" location="ÍNDICE!A1" display="ÍNDICE!A1" xr:uid="{00000000-0004-0000-1700-000000000000}"/>
  </hyperlinks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I26"/>
  <sheetViews>
    <sheetView showGridLines="0" zoomScaleNormal="100" workbookViewId="0"/>
  </sheetViews>
  <sheetFormatPr baseColWidth="10" defaultColWidth="11.44140625" defaultRowHeight="13.2"/>
  <cols>
    <col min="1" max="1" width="15.44140625" customWidth="1"/>
  </cols>
  <sheetData>
    <row r="1" spans="1:3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5">
      <c r="A2" s="27"/>
      <c r="B2" s="108" t="s">
        <v>133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5">
      <c r="A4" s="27"/>
      <c r="B4" s="108" t="s">
        <v>306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60"/>
    </row>
    <row r="5" spans="1:35" ht="13.8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5" ht="13.8" thickTop="1">
      <c r="A6" s="7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35" ht="13.8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5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5">
      <c r="A9" s="61" t="s">
        <v>42</v>
      </c>
      <c r="B9" s="34">
        <v>91.044678000000005</v>
      </c>
      <c r="C9" s="34">
        <v>75.106414999999998</v>
      </c>
      <c r="D9" s="34">
        <v>92.707049999999995</v>
      </c>
      <c r="E9" s="34">
        <v>107.15549200000002</v>
      </c>
      <c r="F9" s="34">
        <v>122.78821900000001</v>
      </c>
      <c r="G9" s="34">
        <v>205.814764</v>
      </c>
      <c r="H9" s="34">
        <v>253.94813099999999</v>
      </c>
      <c r="I9" s="34">
        <v>261.82968399999999</v>
      </c>
      <c r="J9" s="34">
        <v>386.05130800000012</v>
      </c>
      <c r="K9" s="34">
        <v>765.65896399999997</v>
      </c>
      <c r="L9" s="34">
        <v>1307.0401140000001</v>
      </c>
      <c r="M9" s="34">
        <v>2204.4291920000001</v>
      </c>
      <c r="N9" s="34">
        <v>3159.5579429999998</v>
      </c>
      <c r="O9" s="34">
        <v>5004.2501679999996</v>
      </c>
      <c r="P9" s="34">
        <v>4268.5993580000004</v>
      </c>
      <c r="Q9" s="34">
        <v>6595.2359639999995</v>
      </c>
      <c r="R9" s="34">
        <v>8658.4215050000003</v>
      </c>
      <c r="S9" s="34">
        <v>10890.054548</v>
      </c>
      <c r="T9" s="34">
        <v>12077.069981000001</v>
      </c>
      <c r="U9" s="34">
        <v>12740.948054</v>
      </c>
      <c r="V9" s="34">
        <v>12408.18341</v>
      </c>
      <c r="W9" s="34">
        <v>11581.624626000001</v>
      </c>
      <c r="X9" s="34">
        <v>12938.32747</v>
      </c>
      <c r="Y9" s="34">
        <v>17543.712330000002</v>
      </c>
      <c r="Z9" s="34">
        <v>15441.692423999999</v>
      </c>
      <c r="AA9" s="34">
        <v>14871.692863999991</v>
      </c>
      <c r="AB9" s="34">
        <v>17606.67623280943</v>
      </c>
      <c r="AC9" s="34">
        <v>17430.419255000004</v>
      </c>
      <c r="AD9" s="34">
        <v>19431.215089000005</v>
      </c>
      <c r="AE9" s="34">
        <f>SUM(B9:AD9)</f>
        <v>208521.25523280946</v>
      </c>
    </row>
    <row r="10" spans="1:35">
      <c r="A10" s="61" t="s">
        <v>93</v>
      </c>
      <c r="B10" s="34">
        <v>3.110913</v>
      </c>
      <c r="C10" s="34">
        <v>4.8944459999999994</v>
      </c>
      <c r="D10" s="34">
        <v>11.773347000000003</v>
      </c>
      <c r="E10" s="34">
        <v>14.028131</v>
      </c>
      <c r="F10" s="34">
        <v>4.2785639999999994</v>
      </c>
      <c r="G10" s="34">
        <v>2.1231550000000001</v>
      </c>
      <c r="H10" s="34">
        <v>3.7017340000000001</v>
      </c>
      <c r="I10" s="34">
        <v>3.282524</v>
      </c>
      <c r="J10" s="34">
        <v>6.4980599999999997</v>
      </c>
      <c r="K10" s="34">
        <v>20.517047999999999</v>
      </c>
      <c r="L10" s="34">
        <v>99.312792000000002</v>
      </c>
      <c r="M10" s="34">
        <v>213.625936</v>
      </c>
      <c r="N10" s="34">
        <v>571.08815100000004</v>
      </c>
      <c r="O10" s="34">
        <v>835.03639499999997</v>
      </c>
      <c r="P10" s="34">
        <v>405.60195199999998</v>
      </c>
      <c r="Q10" s="34">
        <v>1032.190785</v>
      </c>
      <c r="R10" s="34">
        <v>2167.9559859999999</v>
      </c>
      <c r="S10" s="34">
        <v>2355.4818100000002</v>
      </c>
      <c r="T10" s="34">
        <v>2478.8168519999999</v>
      </c>
      <c r="U10" s="34">
        <v>2304.2927679999998</v>
      </c>
      <c r="V10" s="34">
        <v>2215.309041</v>
      </c>
      <c r="W10" s="34">
        <v>1567.6377990000001</v>
      </c>
      <c r="X10" s="34">
        <v>2377.6673249999999</v>
      </c>
      <c r="Y10" s="34">
        <v>3121.3045790000001</v>
      </c>
      <c r="Z10" s="34">
        <v>3214.9730479999989</v>
      </c>
      <c r="AA10" s="34">
        <v>1965.5162990000003</v>
      </c>
      <c r="AB10" s="34">
        <v>4803.9815589390964</v>
      </c>
      <c r="AC10" s="34">
        <v>7617.8560020000014</v>
      </c>
      <c r="AD10" s="34">
        <v>8157.8506180000022</v>
      </c>
      <c r="AE10" s="34">
        <f>SUM(B10:AD10)</f>
        <v>47579.707618939101</v>
      </c>
    </row>
    <row r="11" spans="1:35">
      <c r="A11" s="62" t="s">
        <v>170</v>
      </c>
      <c r="B11" s="34">
        <f>SUM(B9:B10)</f>
        <v>94.155591000000001</v>
      </c>
      <c r="C11" s="34">
        <f t="shared" ref="C11:AC11" si="0">SUM(C9:C10)</f>
        <v>80.000861</v>
      </c>
      <c r="D11" s="34">
        <f t="shared" si="0"/>
        <v>104.480397</v>
      </c>
      <c r="E11" s="34">
        <f t="shared" si="0"/>
        <v>121.18362300000003</v>
      </c>
      <c r="F11" s="34">
        <f t="shared" si="0"/>
        <v>127.06678300000002</v>
      </c>
      <c r="G11" s="34">
        <f t="shared" si="0"/>
        <v>207.93791899999999</v>
      </c>
      <c r="H11" s="34">
        <f t="shared" si="0"/>
        <v>257.64986499999998</v>
      </c>
      <c r="I11" s="34">
        <f t="shared" si="0"/>
        <v>265.11220800000001</v>
      </c>
      <c r="J11" s="34">
        <f t="shared" si="0"/>
        <v>392.54936800000013</v>
      </c>
      <c r="K11" s="34">
        <f t="shared" si="0"/>
        <v>786.17601200000001</v>
      </c>
      <c r="L11" s="34">
        <f t="shared" si="0"/>
        <v>1406.3529060000001</v>
      </c>
      <c r="M11" s="34">
        <f t="shared" si="0"/>
        <v>2418.055128</v>
      </c>
      <c r="N11" s="34">
        <f t="shared" si="0"/>
        <v>3730.6460939999997</v>
      </c>
      <c r="O11" s="34">
        <f t="shared" si="0"/>
        <v>5839.2865629999997</v>
      </c>
      <c r="P11" s="34">
        <f t="shared" si="0"/>
        <v>4674.2013100000004</v>
      </c>
      <c r="Q11" s="34">
        <f t="shared" si="0"/>
        <v>7627.4267489999993</v>
      </c>
      <c r="R11" s="34">
        <f t="shared" si="0"/>
        <v>10826.377490999999</v>
      </c>
      <c r="S11" s="34">
        <f t="shared" si="0"/>
        <v>13245.536358000001</v>
      </c>
      <c r="T11" s="34">
        <f t="shared" si="0"/>
        <v>14555.886833</v>
      </c>
      <c r="U11" s="34">
        <f t="shared" si="0"/>
        <v>15045.240822</v>
      </c>
      <c r="V11" s="34">
        <f t="shared" si="0"/>
        <v>14623.492451</v>
      </c>
      <c r="W11" s="34">
        <f t="shared" si="0"/>
        <v>13149.262425000001</v>
      </c>
      <c r="X11" s="34">
        <f t="shared" si="0"/>
        <v>15315.994795000001</v>
      </c>
      <c r="Y11" s="34">
        <f t="shared" si="0"/>
        <v>20665.016909000002</v>
      </c>
      <c r="Z11" s="34">
        <f t="shared" si="0"/>
        <v>18656.665471999997</v>
      </c>
      <c r="AA11" s="34">
        <f t="shared" si="0"/>
        <v>16837.209162999992</v>
      </c>
      <c r="AB11" s="34">
        <f t="shared" si="0"/>
        <v>22410.657791748527</v>
      </c>
      <c r="AC11" s="34">
        <f t="shared" si="0"/>
        <v>25048.275257000005</v>
      </c>
      <c r="AD11" s="34">
        <f>SUM(AD9:AD10)</f>
        <v>27589.065707000009</v>
      </c>
      <c r="AE11" s="34">
        <f>SUM(B11:AC11)</f>
        <v>228511.89714474851</v>
      </c>
    </row>
    <row r="12" spans="1:35">
      <c r="A12" s="5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H12" s="2"/>
      <c r="AI12" s="2"/>
    </row>
    <row r="13" spans="1:35">
      <c r="A13" s="58"/>
      <c r="B13" s="117" t="s">
        <v>95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5">
      <c r="A15" s="61" t="s">
        <v>42</v>
      </c>
      <c r="B15" s="59">
        <f>(B9/B$11)*100</f>
        <v>96.695986964810203</v>
      </c>
      <c r="C15" s="59">
        <f t="shared" ref="C15:AA15" si="1">(C9/C$11)*100</f>
        <v>93.882008344885179</v>
      </c>
      <c r="D15" s="59">
        <f t="shared" si="1"/>
        <v>88.731525398013176</v>
      </c>
      <c r="E15" s="59">
        <f t="shared" si="1"/>
        <v>88.424070305275492</v>
      </c>
      <c r="F15" s="59">
        <f t="shared" si="1"/>
        <v>96.632822600065353</v>
      </c>
      <c r="G15" s="59">
        <f t="shared" si="1"/>
        <v>98.978947654083242</v>
      </c>
      <c r="H15" s="59">
        <f t="shared" si="1"/>
        <v>98.563269575165506</v>
      </c>
      <c r="I15" s="59">
        <f t="shared" si="1"/>
        <v>98.761835969469942</v>
      </c>
      <c r="J15" s="59">
        <f t="shared" si="1"/>
        <v>98.344651519092494</v>
      </c>
      <c r="K15" s="59">
        <f t="shared" si="1"/>
        <v>97.39027295582251</v>
      </c>
      <c r="L15" s="59">
        <f t="shared" si="1"/>
        <v>92.938273773510446</v>
      </c>
      <c r="M15" s="59">
        <f t="shared" si="1"/>
        <v>91.165381900259149</v>
      </c>
      <c r="N15" s="59">
        <f t="shared" si="1"/>
        <v>84.691977298021342</v>
      </c>
      <c r="O15" s="59">
        <f t="shared" si="1"/>
        <v>85.699684610597515</v>
      </c>
      <c r="P15" s="59">
        <f t="shared" si="1"/>
        <v>91.32253993570508</v>
      </c>
      <c r="Q15" s="59">
        <f t="shared" si="1"/>
        <v>86.467378593503682</v>
      </c>
      <c r="R15" s="59">
        <f t="shared" si="1"/>
        <v>79.975241138578184</v>
      </c>
      <c r="S15" s="59">
        <f t="shared" si="1"/>
        <v>82.216788008155334</v>
      </c>
      <c r="T15" s="59">
        <f t="shared" si="1"/>
        <v>82.970348145464996</v>
      </c>
      <c r="U15" s="59">
        <f t="shared" si="1"/>
        <v>84.684241380632912</v>
      </c>
      <c r="V15" s="59">
        <f t="shared" si="1"/>
        <v>84.851026193482866</v>
      </c>
      <c r="W15" s="59">
        <f t="shared" si="1"/>
        <v>88.078131317696332</v>
      </c>
      <c r="X15" s="59">
        <f t="shared" si="1"/>
        <v>84.4759197373441</v>
      </c>
      <c r="Y15" s="59">
        <f t="shared" si="1"/>
        <v>84.895707597313347</v>
      </c>
      <c r="Z15" s="59">
        <f t="shared" si="1"/>
        <v>82.767697406457529</v>
      </c>
      <c r="AA15" s="59">
        <f t="shared" si="1"/>
        <v>88.32635337619223</v>
      </c>
      <c r="AB15" s="59">
        <f t="shared" ref="AB15:AD17" si="2">(AB9/AB$11)*100</f>
        <v>78.563852950769274</v>
      </c>
      <c r="AC15" s="59">
        <f t="shared" si="2"/>
        <v>69.58730322212061</v>
      </c>
      <c r="AD15" s="59">
        <f t="shared" si="2"/>
        <v>70.43085581571485</v>
      </c>
      <c r="AE15" s="59">
        <f>(AE9/AE$11)*100</f>
        <v>91.251815698997859</v>
      </c>
    </row>
    <row r="16" spans="1:35">
      <c r="A16" s="61" t="s">
        <v>93</v>
      </c>
      <c r="B16" s="59">
        <f t="shared" ref="B16:AE16" si="3">(B10/B$11)*100</f>
        <v>3.304013035189806</v>
      </c>
      <c r="C16" s="59">
        <f t="shared" si="3"/>
        <v>6.1179916551148104</v>
      </c>
      <c r="D16" s="59">
        <f t="shared" si="3"/>
        <v>11.268474601986824</v>
      </c>
      <c r="E16" s="59">
        <f t="shared" si="3"/>
        <v>11.575929694724508</v>
      </c>
      <c r="F16" s="59">
        <f t="shared" si="3"/>
        <v>3.3671773999346462</v>
      </c>
      <c r="G16" s="59">
        <f t="shared" si="3"/>
        <v>1.021052345916764</v>
      </c>
      <c r="H16" s="59">
        <f t="shared" si="3"/>
        <v>1.4367304248344941</v>
      </c>
      <c r="I16" s="59">
        <f t="shared" si="3"/>
        <v>1.2381640305300463</v>
      </c>
      <c r="J16" s="59">
        <f t="shared" si="3"/>
        <v>1.6553484809075016</v>
      </c>
      <c r="K16" s="59">
        <f t="shared" si="3"/>
        <v>2.6097270441774811</v>
      </c>
      <c r="L16" s="59">
        <f t="shared" si="3"/>
        <v>7.0617262264895553</v>
      </c>
      <c r="M16" s="59">
        <f t="shared" si="3"/>
        <v>8.8346180997408599</v>
      </c>
      <c r="N16" s="59">
        <f t="shared" si="3"/>
        <v>15.308022701978658</v>
      </c>
      <c r="O16" s="59">
        <f t="shared" si="3"/>
        <v>14.300315389402479</v>
      </c>
      <c r="P16" s="59">
        <f t="shared" si="3"/>
        <v>8.6774600642949196</v>
      </c>
      <c r="Q16" s="59">
        <f t="shared" si="3"/>
        <v>13.532621406496318</v>
      </c>
      <c r="R16" s="59">
        <f t="shared" si="3"/>
        <v>20.024758861421823</v>
      </c>
      <c r="S16" s="59">
        <f t="shared" si="3"/>
        <v>17.783211991844659</v>
      </c>
      <c r="T16" s="59">
        <f t="shared" si="3"/>
        <v>17.029651854534997</v>
      </c>
      <c r="U16" s="59">
        <f t="shared" si="3"/>
        <v>15.315758619367081</v>
      </c>
      <c r="V16" s="59">
        <f t="shared" si="3"/>
        <v>15.14897380651713</v>
      </c>
      <c r="W16" s="59">
        <f t="shared" si="3"/>
        <v>11.921868682303677</v>
      </c>
      <c r="X16" s="59">
        <f t="shared" si="3"/>
        <v>15.524080262655898</v>
      </c>
      <c r="Y16" s="59">
        <f t="shared" si="3"/>
        <v>15.104292402686657</v>
      </c>
      <c r="Z16" s="59">
        <f t="shared" si="3"/>
        <v>17.232302593542475</v>
      </c>
      <c r="AA16" s="59">
        <f t="shared" si="3"/>
        <v>11.673646623807766</v>
      </c>
      <c r="AB16" s="59">
        <f t="shared" si="2"/>
        <v>21.436147049230723</v>
      </c>
      <c r="AC16" s="59">
        <f t="shared" si="2"/>
        <v>30.41269677787939</v>
      </c>
      <c r="AD16" s="59">
        <f t="shared" si="2"/>
        <v>29.56914418428515</v>
      </c>
      <c r="AE16" s="59">
        <f t="shared" si="3"/>
        <v>20.821545054523014</v>
      </c>
    </row>
    <row r="17" spans="1:31">
      <c r="A17" s="62" t="s">
        <v>170</v>
      </c>
      <c r="B17" s="59">
        <f t="shared" ref="B17:AE17" si="4">(B11/B$11)*100</f>
        <v>100</v>
      </c>
      <c r="C17" s="59">
        <f t="shared" si="4"/>
        <v>100</v>
      </c>
      <c r="D17" s="59">
        <f t="shared" si="4"/>
        <v>100</v>
      </c>
      <c r="E17" s="59">
        <f t="shared" si="4"/>
        <v>100</v>
      </c>
      <c r="F17" s="59">
        <f t="shared" si="4"/>
        <v>100</v>
      </c>
      <c r="G17" s="59">
        <f t="shared" si="4"/>
        <v>100</v>
      </c>
      <c r="H17" s="59">
        <f t="shared" si="4"/>
        <v>100</v>
      </c>
      <c r="I17" s="59">
        <f t="shared" si="4"/>
        <v>100</v>
      </c>
      <c r="J17" s="59">
        <f t="shared" si="4"/>
        <v>100</v>
      </c>
      <c r="K17" s="59">
        <f t="shared" si="4"/>
        <v>100</v>
      </c>
      <c r="L17" s="59">
        <f t="shared" si="4"/>
        <v>100</v>
      </c>
      <c r="M17" s="59">
        <f t="shared" si="4"/>
        <v>100</v>
      </c>
      <c r="N17" s="59">
        <f t="shared" si="4"/>
        <v>100</v>
      </c>
      <c r="O17" s="59">
        <f t="shared" si="4"/>
        <v>100</v>
      </c>
      <c r="P17" s="59">
        <f t="shared" si="4"/>
        <v>100</v>
      </c>
      <c r="Q17" s="59">
        <f t="shared" si="4"/>
        <v>100</v>
      </c>
      <c r="R17" s="59">
        <f t="shared" si="4"/>
        <v>100</v>
      </c>
      <c r="S17" s="59">
        <f t="shared" si="4"/>
        <v>100</v>
      </c>
      <c r="T17" s="59">
        <f t="shared" si="4"/>
        <v>100</v>
      </c>
      <c r="U17" s="59">
        <f t="shared" si="4"/>
        <v>100</v>
      </c>
      <c r="V17" s="59">
        <f t="shared" si="4"/>
        <v>100</v>
      </c>
      <c r="W17" s="59">
        <f t="shared" si="4"/>
        <v>100</v>
      </c>
      <c r="X17" s="59">
        <f t="shared" si="4"/>
        <v>100</v>
      </c>
      <c r="Y17" s="59">
        <f t="shared" si="4"/>
        <v>100</v>
      </c>
      <c r="Z17" s="59">
        <f t="shared" si="4"/>
        <v>100</v>
      </c>
      <c r="AA17" s="59">
        <f t="shared" si="4"/>
        <v>100</v>
      </c>
      <c r="AB17" s="59">
        <f t="shared" si="2"/>
        <v>100</v>
      </c>
      <c r="AC17" s="59">
        <f t="shared" si="2"/>
        <v>100</v>
      </c>
      <c r="AD17" s="59">
        <f t="shared" si="2"/>
        <v>100</v>
      </c>
      <c r="AE17" s="59">
        <f t="shared" si="4"/>
        <v>100</v>
      </c>
    </row>
    <row r="18" spans="1:31">
      <c r="A18" s="5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>
      <c r="A19" s="58"/>
      <c r="B19" s="117" t="s">
        <v>96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>
      <c r="A21" s="61" t="s">
        <v>42</v>
      </c>
      <c r="B21" s="59" t="s">
        <v>97</v>
      </c>
      <c r="C21" s="55">
        <f t="shared" ref="C21:AA21" si="5">IFERROR(C9/B9*100-100,"--")</f>
        <v>-17.505979866280612</v>
      </c>
      <c r="D21" s="55">
        <f t="shared" si="5"/>
        <v>23.434263238366526</v>
      </c>
      <c r="E21" s="55">
        <f t="shared" si="5"/>
        <v>15.58505205375431</v>
      </c>
      <c r="F21" s="55">
        <f t="shared" si="5"/>
        <v>14.588824807971562</v>
      </c>
      <c r="G21" s="55">
        <f t="shared" si="5"/>
        <v>67.617679999088494</v>
      </c>
      <c r="H21" s="55">
        <f t="shared" si="5"/>
        <v>23.386741584777653</v>
      </c>
      <c r="I21" s="55">
        <f t="shared" si="5"/>
        <v>3.1036074055611067</v>
      </c>
      <c r="J21" s="55">
        <f t="shared" si="5"/>
        <v>47.443674873777923</v>
      </c>
      <c r="K21" s="55">
        <f t="shared" si="5"/>
        <v>98.330881966601112</v>
      </c>
      <c r="L21" s="55">
        <f t="shared" si="5"/>
        <v>70.707870664987126</v>
      </c>
      <c r="M21" s="55">
        <f t="shared" si="5"/>
        <v>68.658112967449426</v>
      </c>
      <c r="N21" s="55">
        <f t="shared" si="5"/>
        <v>43.327712882147296</v>
      </c>
      <c r="O21" s="55">
        <f t="shared" si="5"/>
        <v>58.384503727393735</v>
      </c>
      <c r="P21" s="55">
        <f t="shared" si="5"/>
        <v>-14.700520263838243</v>
      </c>
      <c r="Q21" s="55">
        <f t="shared" si="5"/>
        <v>54.505855688694027</v>
      </c>
      <c r="R21" s="55">
        <f t="shared" si="5"/>
        <v>31.282967770400774</v>
      </c>
      <c r="S21" s="55">
        <f t="shared" si="5"/>
        <v>25.774132637355351</v>
      </c>
      <c r="T21" s="55">
        <f t="shared" si="5"/>
        <v>10.899995291740751</v>
      </c>
      <c r="U21" s="55">
        <f t="shared" si="5"/>
        <v>5.4970127195125258</v>
      </c>
      <c r="V21" s="55">
        <f t="shared" si="5"/>
        <v>-2.6117730218319934</v>
      </c>
      <c r="W21" s="55">
        <f t="shared" si="5"/>
        <v>-6.6614004378260461</v>
      </c>
      <c r="X21" s="55">
        <f t="shared" si="5"/>
        <v>11.714270560576523</v>
      </c>
      <c r="Y21" s="55">
        <f t="shared" si="5"/>
        <v>35.594901046356057</v>
      </c>
      <c r="Z21" s="55">
        <f t="shared" si="5"/>
        <v>-11.981614076089926</v>
      </c>
      <c r="AA21" s="55">
        <f t="shared" si="5"/>
        <v>-3.6913023802630249</v>
      </c>
      <c r="AB21" s="55">
        <f t="shared" ref="AB21:AD23" si="6">IFERROR(AB9/AA9*100-100,"--")</f>
        <v>18.390531554279406</v>
      </c>
      <c r="AC21" s="55">
        <f t="shared" si="6"/>
        <v>-1.001080359965826</v>
      </c>
      <c r="AD21" s="55">
        <f t="shared" si="6"/>
        <v>11.478759086222553</v>
      </c>
      <c r="AE21" s="55">
        <f>IF(B9=0,"--",(POWER(AD9/B9,1/29)-1)*100)</f>
        <v>20.314731642380845</v>
      </c>
    </row>
    <row r="22" spans="1:31">
      <c r="A22" s="61" t="s">
        <v>93</v>
      </c>
      <c r="B22" s="59" t="s">
        <v>97</v>
      </c>
      <c r="C22" s="55">
        <f t="shared" ref="C22:AA22" si="7">IFERROR(C10/B10*100-100,"--")</f>
        <v>57.331497216412032</v>
      </c>
      <c r="D22" s="55">
        <f t="shared" si="7"/>
        <v>140.54503819226943</v>
      </c>
      <c r="E22" s="55">
        <f t="shared" si="7"/>
        <v>19.151597247579616</v>
      </c>
      <c r="F22" s="55">
        <f t="shared" si="7"/>
        <v>-69.500113735749977</v>
      </c>
      <c r="G22" s="55">
        <f t="shared" si="7"/>
        <v>-50.376925529219605</v>
      </c>
      <c r="H22" s="55">
        <f t="shared" si="7"/>
        <v>74.350624424500324</v>
      </c>
      <c r="I22" s="55">
        <f t="shared" si="7"/>
        <v>-11.324692698070692</v>
      </c>
      <c r="J22" s="55">
        <f t="shared" si="7"/>
        <v>97.959253306297228</v>
      </c>
      <c r="K22" s="55">
        <f t="shared" si="7"/>
        <v>215.74112889077662</v>
      </c>
      <c r="L22" s="55">
        <f t="shared" si="7"/>
        <v>384.05010311424917</v>
      </c>
      <c r="M22" s="55">
        <f t="shared" si="7"/>
        <v>115.10414891970814</v>
      </c>
      <c r="N22" s="55">
        <f t="shared" si="7"/>
        <v>167.33090639331363</v>
      </c>
      <c r="O22" s="55">
        <f t="shared" si="7"/>
        <v>46.218476698880039</v>
      </c>
      <c r="P22" s="55">
        <f t="shared" si="7"/>
        <v>-51.427033069618481</v>
      </c>
      <c r="Q22" s="55">
        <f t="shared" si="7"/>
        <v>154.48368281028394</v>
      </c>
      <c r="R22" s="55">
        <f t="shared" si="7"/>
        <v>110.03442556406858</v>
      </c>
      <c r="S22" s="55">
        <f t="shared" si="7"/>
        <v>8.6498907362965411</v>
      </c>
      <c r="T22" s="55">
        <f t="shared" si="7"/>
        <v>5.2360855208641794</v>
      </c>
      <c r="U22" s="55">
        <f t="shared" si="7"/>
        <v>-7.0406203612496654</v>
      </c>
      <c r="V22" s="55">
        <f t="shared" si="7"/>
        <v>-3.8616502310699303</v>
      </c>
      <c r="W22" s="55">
        <f t="shared" si="7"/>
        <v>-29.236157575000831</v>
      </c>
      <c r="X22" s="55">
        <f t="shared" si="7"/>
        <v>51.6719822982528</v>
      </c>
      <c r="Y22" s="55">
        <f t="shared" si="7"/>
        <v>31.275916785372829</v>
      </c>
      <c r="Z22" s="55">
        <f t="shared" si="7"/>
        <v>3.0009397234155273</v>
      </c>
      <c r="AA22" s="55">
        <f t="shared" si="7"/>
        <v>-38.863677248469401</v>
      </c>
      <c r="AB22" s="55">
        <f>IFERROR(AB10/AA10*100-100,"--")</f>
        <v>144.41321404372113</v>
      </c>
      <c r="AC22" s="55">
        <f t="shared" si="6"/>
        <v>58.57379776624947</v>
      </c>
      <c r="AD22" s="55">
        <f t="shared" si="6"/>
        <v>7.0885379804794155</v>
      </c>
      <c r="AE22" s="55">
        <f>IF(B10=0,"--",(POWER(AD10/B10,1/29)-1)*100)</f>
        <v>31.185486152408949</v>
      </c>
    </row>
    <row r="23" spans="1:31">
      <c r="A23" s="62" t="s">
        <v>170</v>
      </c>
      <c r="B23" s="59" t="s">
        <v>97</v>
      </c>
      <c r="C23" s="55">
        <f t="shared" ref="C23:AA23" si="8">IFERROR(C11/B11*100-100,"--")</f>
        <v>-15.033339868261251</v>
      </c>
      <c r="D23" s="55">
        <f t="shared" si="8"/>
        <v>30.599090677286597</v>
      </c>
      <c r="E23" s="55">
        <f t="shared" si="8"/>
        <v>15.986947293088889</v>
      </c>
      <c r="F23" s="55">
        <f t="shared" si="8"/>
        <v>4.8547484011102711</v>
      </c>
      <c r="G23" s="55">
        <f t="shared" si="8"/>
        <v>63.644592308597254</v>
      </c>
      <c r="H23" s="55">
        <f t="shared" si="8"/>
        <v>23.907109506082904</v>
      </c>
      <c r="I23" s="55">
        <f t="shared" si="8"/>
        <v>2.8963116281857992</v>
      </c>
      <c r="J23" s="55">
        <f t="shared" si="8"/>
        <v>48.069140595743562</v>
      </c>
      <c r="K23" s="55">
        <f t="shared" si="8"/>
        <v>100.27443070549023</v>
      </c>
      <c r="L23" s="55">
        <f t="shared" si="8"/>
        <v>78.885247646044945</v>
      </c>
      <c r="M23" s="55">
        <f t="shared" si="8"/>
        <v>71.938004869454858</v>
      </c>
      <c r="N23" s="55">
        <f t="shared" si="8"/>
        <v>54.28292146034147</v>
      </c>
      <c r="O23" s="55">
        <f t="shared" si="8"/>
        <v>56.522125547939993</v>
      </c>
      <c r="P23" s="55">
        <f t="shared" si="8"/>
        <v>-19.952527426594102</v>
      </c>
      <c r="Q23" s="55">
        <f t="shared" si="8"/>
        <v>63.181391710319787</v>
      </c>
      <c r="R23" s="55">
        <f t="shared" si="8"/>
        <v>41.94010440571455</v>
      </c>
      <c r="S23" s="55">
        <f t="shared" si="8"/>
        <v>22.345044489821802</v>
      </c>
      <c r="T23" s="55">
        <f t="shared" si="8"/>
        <v>9.8927702101589716</v>
      </c>
      <c r="U23" s="55">
        <f t="shared" si="8"/>
        <v>3.3618974550597329</v>
      </c>
      <c r="V23" s="55">
        <f t="shared" si="8"/>
        <v>-2.8032011982373604</v>
      </c>
      <c r="W23" s="55">
        <f t="shared" si="8"/>
        <v>-10.081244483421514</v>
      </c>
      <c r="X23" s="55">
        <f t="shared" si="8"/>
        <v>16.477976482395732</v>
      </c>
      <c r="Y23" s="55">
        <f t="shared" si="8"/>
        <v>34.924418463149522</v>
      </c>
      <c r="Z23" s="55">
        <f t="shared" si="8"/>
        <v>-9.7186053408227906</v>
      </c>
      <c r="AA23" s="55">
        <f t="shared" si="8"/>
        <v>-9.75231244688743</v>
      </c>
      <c r="AB23" s="55">
        <f>IFERROR(AB11/AA11*100-100,"--")</f>
        <v>33.101974173940107</v>
      </c>
      <c r="AC23" s="55">
        <f t="shared" si="6"/>
        <v>11.769478119569669</v>
      </c>
      <c r="AD23" s="55">
        <f t="shared" si="6"/>
        <v>10.143574453454434</v>
      </c>
      <c r="AE23" s="55">
        <f t="shared" ref="AE23" si="9">IF(B11=0,"--",(POWER(AD11/B11,1/29)-1)*100)</f>
        <v>21.63686062980965</v>
      </c>
    </row>
    <row r="24" spans="1:31" ht="13.8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  <row r="25" spans="1:31" ht="13.8" thickTop="1">
      <c r="A25" s="22" t="s">
        <v>288</v>
      </c>
    </row>
    <row r="26" spans="1:31">
      <c r="A26" s="118" t="s">
        <v>159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42"/>
      <c r="Z26" s="42"/>
      <c r="AA26" s="42"/>
      <c r="AB26" s="42"/>
      <c r="AC26" s="42"/>
      <c r="AD26" s="42"/>
    </row>
  </sheetData>
  <mergeCells count="6">
    <mergeCell ref="A26:X26"/>
    <mergeCell ref="B2:AE2"/>
    <mergeCell ref="B4:AE4"/>
    <mergeCell ref="B7:AE7"/>
    <mergeCell ref="B13:AE13"/>
    <mergeCell ref="B19:AE19"/>
  </mergeCells>
  <hyperlinks>
    <hyperlink ref="A1" location="ÍNDICE!A1" display="ÍNDICE!A1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I26"/>
  <sheetViews>
    <sheetView showGridLines="0" zoomScaleNormal="100" workbookViewId="0"/>
  </sheetViews>
  <sheetFormatPr baseColWidth="10" defaultColWidth="11.44140625" defaultRowHeight="13.2"/>
  <cols>
    <col min="1" max="1" width="15.44140625" customWidth="1"/>
  </cols>
  <sheetData>
    <row r="1" spans="1:3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5">
      <c r="A2" s="27"/>
      <c r="B2" s="108" t="s">
        <v>140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5">
      <c r="A4" s="27"/>
      <c r="B4" s="108" t="s">
        <v>307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60"/>
    </row>
    <row r="5" spans="1:35" ht="13.8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5" ht="13.8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35" ht="13.8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5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5">
      <c r="A9" s="61" t="s">
        <v>42</v>
      </c>
      <c r="B9" s="34">
        <v>61.517894999999996</v>
      </c>
      <c r="C9" s="34">
        <v>138.23336100000003</v>
      </c>
      <c r="D9" s="34">
        <v>45.383620000000015</v>
      </c>
      <c r="E9" s="34">
        <v>32.296411000000006</v>
      </c>
      <c r="F9" s="34">
        <v>34.302274000000011</v>
      </c>
      <c r="G9" s="34">
        <v>47.369665999999995</v>
      </c>
      <c r="H9" s="34">
        <v>182.44618700000001</v>
      </c>
      <c r="I9" s="34">
        <v>259.02839</v>
      </c>
      <c r="J9" s="34">
        <v>447.52003200000007</v>
      </c>
      <c r="K9" s="34">
        <v>352.79181</v>
      </c>
      <c r="L9" s="34">
        <v>297.507676</v>
      </c>
      <c r="M9" s="34">
        <v>426.34141300000005</v>
      </c>
      <c r="N9" s="34">
        <v>403.99435799999998</v>
      </c>
      <c r="O9" s="34">
        <v>423.05020500000001</v>
      </c>
      <c r="P9" s="34">
        <v>324.978386</v>
      </c>
      <c r="Q9" s="34">
        <v>445.35322399999995</v>
      </c>
      <c r="R9" s="34">
        <v>452.62534600000004</v>
      </c>
      <c r="S9" s="34">
        <v>400.15527599999996</v>
      </c>
      <c r="T9" s="34">
        <v>657.37772000000007</v>
      </c>
      <c r="U9" s="34">
        <v>983.99995699999999</v>
      </c>
      <c r="V9" s="34">
        <v>1099.941853</v>
      </c>
      <c r="W9" s="34">
        <v>1246.5748820000001</v>
      </c>
      <c r="X9" s="34">
        <v>1118.337059</v>
      </c>
      <c r="Y9" s="34">
        <v>1799.669427</v>
      </c>
      <c r="Z9" s="34">
        <v>1839.4013679999996</v>
      </c>
      <c r="AA9" s="34">
        <v>2136.9655770000013</v>
      </c>
      <c r="AB9" s="34">
        <v>2290.5969000000005</v>
      </c>
      <c r="AC9" s="34">
        <v>2242.2645020000004</v>
      </c>
      <c r="AD9" s="34">
        <v>2110.1468540000001</v>
      </c>
      <c r="AE9" s="34">
        <f>SUM(B9:AD9)</f>
        <v>22300.171629</v>
      </c>
    </row>
    <row r="10" spans="1:35">
      <c r="A10" s="61" t="s">
        <v>93</v>
      </c>
      <c r="B10" s="34">
        <v>8.7026999999999993E-2</v>
      </c>
      <c r="C10" s="34">
        <v>0</v>
      </c>
      <c r="D10" s="34">
        <v>5.9632000000000004E-2</v>
      </c>
      <c r="E10" s="34">
        <v>0.111015</v>
      </c>
      <c r="F10" s="34">
        <v>2.0659130000000001</v>
      </c>
      <c r="G10" s="34">
        <v>2.7655319999999999</v>
      </c>
      <c r="H10" s="34">
        <v>4.5512629999999996</v>
      </c>
      <c r="I10" s="34">
        <v>2.3408699999999998</v>
      </c>
      <c r="J10" s="34">
        <v>15.307973000000004</v>
      </c>
      <c r="K10" s="34">
        <v>42.452210000000001</v>
      </c>
      <c r="L10" s="34">
        <v>11.859874</v>
      </c>
      <c r="M10" s="34">
        <v>56.598407999999999</v>
      </c>
      <c r="N10" s="34">
        <v>90.004019999999997</v>
      </c>
      <c r="O10" s="34">
        <v>85.091847999999999</v>
      </c>
      <c r="P10" s="34">
        <v>174.43487099999999</v>
      </c>
      <c r="Q10" s="34">
        <v>662.06209699999999</v>
      </c>
      <c r="R10" s="34">
        <v>943.23793999999998</v>
      </c>
      <c r="S10" s="34">
        <v>1073.2201130000001</v>
      </c>
      <c r="T10" s="34">
        <v>1596.649138</v>
      </c>
      <c r="U10" s="34">
        <v>1969.1617080000001</v>
      </c>
      <c r="V10" s="34">
        <v>1246.7366529999999</v>
      </c>
      <c r="W10" s="34">
        <v>504.05138199999999</v>
      </c>
      <c r="X10" s="34">
        <v>397.86554100000001</v>
      </c>
      <c r="Y10" s="34">
        <v>371.43470100000002</v>
      </c>
      <c r="Z10" s="34">
        <v>364.96570800000006</v>
      </c>
      <c r="AA10" s="34">
        <v>122.68457000000001</v>
      </c>
      <c r="AB10" s="34">
        <v>125.17900599999999</v>
      </c>
      <c r="AC10" s="34">
        <v>181.29269299999999</v>
      </c>
      <c r="AD10" s="34">
        <v>305.38022599999999</v>
      </c>
      <c r="AE10" s="34">
        <f>SUM(B10:AD10)</f>
        <v>10351.651931999997</v>
      </c>
    </row>
    <row r="11" spans="1:35">
      <c r="A11" s="62" t="s">
        <v>170</v>
      </c>
      <c r="B11" s="34">
        <f t="shared" ref="B11:AD11" si="0">SUM(B9:B10)</f>
        <v>61.604921999999995</v>
      </c>
      <c r="C11" s="34">
        <f t="shared" si="0"/>
        <v>138.23336100000003</v>
      </c>
      <c r="D11" s="34">
        <f t="shared" si="0"/>
        <v>45.443252000000015</v>
      </c>
      <c r="E11" s="34">
        <f t="shared" si="0"/>
        <v>32.407426000000008</v>
      </c>
      <c r="F11" s="34">
        <f t="shared" si="0"/>
        <v>36.368187000000013</v>
      </c>
      <c r="G11" s="34">
        <f t="shared" si="0"/>
        <v>50.135197999999995</v>
      </c>
      <c r="H11" s="34">
        <f t="shared" si="0"/>
        <v>186.99745000000001</v>
      </c>
      <c r="I11" s="34">
        <f t="shared" si="0"/>
        <v>261.36926</v>
      </c>
      <c r="J11" s="34">
        <f t="shared" si="0"/>
        <v>462.82800500000008</v>
      </c>
      <c r="K11" s="34">
        <f t="shared" si="0"/>
        <v>395.24401999999998</v>
      </c>
      <c r="L11" s="34">
        <f t="shared" si="0"/>
        <v>309.36754999999999</v>
      </c>
      <c r="M11" s="34">
        <f t="shared" si="0"/>
        <v>482.93982100000005</v>
      </c>
      <c r="N11" s="34">
        <f t="shared" si="0"/>
        <v>493.998378</v>
      </c>
      <c r="O11" s="34">
        <f t="shared" si="0"/>
        <v>508.14205300000003</v>
      </c>
      <c r="P11" s="34">
        <f t="shared" si="0"/>
        <v>499.41325699999999</v>
      </c>
      <c r="Q11" s="34">
        <f t="shared" si="0"/>
        <v>1107.4153209999999</v>
      </c>
      <c r="R11" s="34">
        <f t="shared" si="0"/>
        <v>1395.863286</v>
      </c>
      <c r="S11" s="34">
        <f t="shared" si="0"/>
        <v>1473.375389</v>
      </c>
      <c r="T11" s="34">
        <f t="shared" si="0"/>
        <v>2254.0268580000002</v>
      </c>
      <c r="U11" s="34">
        <f t="shared" si="0"/>
        <v>2953.1616650000001</v>
      </c>
      <c r="V11" s="34">
        <f t="shared" si="0"/>
        <v>2346.6785060000002</v>
      </c>
      <c r="W11" s="34">
        <f t="shared" si="0"/>
        <v>1750.626264</v>
      </c>
      <c r="X11" s="34">
        <f t="shared" si="0"/>
        <v>1516.2026000000001</v>
      </c>
      <c r="Y11" s="34">
        <f t="shared" si="0"/>
        <v>2171.1041279999999</v>
      </c>
      <c r="Z11" s="34">
        <f t="shared" si="0"/>
        <v>2204.3670759999995</v>
      </c>
      <c r="AA11" s="34">
        <f t="shared" si="0"/>
        <v>2259.6501470000012</v>
      </c>
      <c r="AB11" s="34">
        <f t="shared" si="0"/>
        <v>2415.7759060000003</v>
      </c>
      <c r="AC11" s="34">
        <f t="shared" si="0"/>
        <v>2423.5571950000003</v>
      </c>
      <c r="AD11" s="34">
        <f t="shared" si="0"/>
        <v>2415.5270799999998</v>
      </c>
      <c r="AE11" s="34">
        <f>SUM(B11:AD11)</f>
        <v>32651.823560999997</v>
      </c>
    </row>
    <row r="12" spans="1:35">
      <c r="A12" s="5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H12" s="2"/>
      <c r="AI12" s="2"/>
    </row>
    <row r="13" spans="1:35">
      <c r="A13" s="58"/>
      <c r="B13" s="117" t="s">
        <v>95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5">
      <c r="A15" s="61" t="s">
        <v>42</v>
      </c>
      <c r="B15" s="59">
        <f>(B9/B$11)*100</f>
        <v>99.858733690142486</v>
      </c>
      <c r="C15" s="59">
        <f t="shared" ref="C15:AE17" si="1">(C9/C$11)*100</f>
        <v>100</v>
      </c>
      <c r="D15" s="59">
        <f t="shared" si="1"/>
        <v>99.868776996857534</v>
      </c>
      <c r="E15" s="59">
        <f t="shared" si="1"/>
        <v>99.657439625103208</v>
      </c>
      <c r="F15" s="59">
        <f t="shared" si="1"/>
        <v>94.319450128212324</v>
      </c>
      <c r="G15" s="59">
        <f t="shared" si="1"/>
        <v>94.483851445046653</v>
      </c>
      <c r="H15" s="59">
        <f t="shared" si="1"/>
        <v>97.56613632966652</v>
      </c>
      <c r="I15" s="59">
        <f t="shared" si="1"/>
        <v>99.104382053191713</v>
      </c>
      <c r="J15" s="59">
        <f t="shared" si="1"/>
        <v>96.692513669305725</v>
      </c>
      <c r="K15" s="59">
        <f t="shared" si="1"/>
        <v>89.259240405458897</v>
      </c>
      <c r="L15" s="59">
        <f t="shared" si="1"/>
        <v>96.166413057865967</v>
      </c>
      <c r="M15" s="59">
        <f t="shared" si="1"/>
        <v>88.28044291671695</v>
      </c>
      <c r="N15" s="59">
        <f t="shared" si="1"/>
        <v>81.780502931125</v>
      </c>
      <c r="O15" s="59">
        <f t="shared" si="1"/>
        <v>83.254318846938645</v>
      </c>
      <c r="P15" s="59">
        <f t="shared" si="1"/>
        <v>65.072038325966986</v>
      </c>
      <c r="Q15" s="59">
        <f t="shared" si="1"/>
        <v>40.215555587387428</v>
      </c>
      <c r="R15" s="59">
        <f t="shared" si="1"/>
        <v>32.426194638090081</v>
      </c>
      <c r="S15" s="59">
        <f t="shared" si="1"/>
        <v>27.159085117580982</v>
      </c>
      <c r="T15" s="59">
        <f t="shared" si="1"/>
        <v>29.164591258832285</v>
      </c>
      <c r="U15" s="59">
        <f t="shared" si="1"/>
        <v>33.320219771984611</v>
      </c>
      <c r="V15" s="59">
        <f t="shared" si="1"/>
        <v>46.872285666215582</v>
      </c>
      <c r="W15" s="59">
        <f t="shared" si="1"/>
        <v>71.207367765162246</v>
      </c>
      <c r="X15" s="59">
        <f t="shared" si="1"/>
        <v>73.759078041417411</v>
      </c>
      <c r="Y15" s="59">
        <f t="shared" si="1"/>
        <v>82.891898356705624</v>
      </c>
      <c r="Z15" s="59">
        <f t="shared" si="1"/>
        <v>83.443514831374671</v>
      </c>
      <c r="AA15" s="59">
        <f t="shared" si="1"/>
        <v>94.570638726402805</v>
      </c>
      <c r="AB15" s="59">
        <f t="shared" si="1"/>
        <v>94.818269124669385</v>
      </c>
      <c r="AC15" s="59">
        <f t="shared" si="1"/>
        <v>92.519562015122986</v>
      </c>
      <c r="AD15" s="59">
        <f>(AD9/AD$11)*100</f>
        <v>87.357615299431885</v>
      </c>
      <c r="AE15" s="59">
        <f>(AE9/AE$11)*100</f>
        <v>68.296864300209492</v>
      </c>
    </row>
    <row r="16" spans="1:35">
      <c r="A16" s="61" t="s">
        <v>93</v>
      </c>
      <c r="B16" s="59">
        <f t="shared" ref="B16:Q17" si="2">(B10/B$11)*100</f>
        <v>0.14126630985751432</v>
      </c>
      <c r="C16" s="59">
        <f t="shared" si="2"/>
        <v>0</v>
      </c>
      <c r="D16" s="59">
        <f t="shared" si="2"/>
        <v>0.13122300314246874</v>
      </c>
      <c r="E16" s="59">
        <f t="shared" si="2"/>
        <v>0.34256037489679059</v>
      </c>
      <c r="F16" s="59">
        <f t="shared" si="2"/>
        <v>5.6805498717876679</v>
      </c>
      <c r="G16" s="59">
        <f t="shared" si="2"/>
        <v>5.5161485549533484</v>
      </c>
      <c r="H16" s="59">
        <f t="shared" si="2"/>
        <v>2.433863670333472</v>
      </c>
      <c r="I16" s="59">
        <f t="shared" si="2"/>
        <v>0.89561794680828188</v>
      </c>
      <c r="J16" s="59">
        <f t="shared" si="2"/>
        <v>3.3074863306942719</v>
      </c>
      <c r="K16" s="59">
        <f t="shared" si="2"/>
        <v>10.740759594541114</v>
      </c>
      <c r="L16" s="59">
        <f t="shared" si="2"/>
        <v>3.8335869421340409</v>
      </c>
      <c r="M16" s="59">
        <f t="shared" si="2"/>
        <v>11.719557083283053</v>
      </c>
      <c r="N16" s="59">
        <f t="shared" si="2"/>
        <v>18.21949706887499</v>
      </c>
      <c r="O16" s="59">
        <f t="shared" si="2"/>
        <v>16.745681153061344</v>
      </c>
      <c r="P16" s="59">
        <f t="shared" si="2"/>
        <v>34.927961674033014</v>
      </c>
      <c r="Q16" s="59">
        <f t="shared" si="2"/>
        <v>59.784444412612572</v>
      </c>
      <c r="R16" s="59">
        <f t="shared" si="1"/>
        <v>67.573805361909919</v>
      </c>
      <c r="S16" s="59">
        <f t="shared" si="1"/>
        <v>72.840914882419014</v>
      </c>
      <c r="T16" s="59">
        <f t="shared" si="1"/>
        <v>70.835408741167711</v>
      </c>
      <c r="U16" s="59">
        <f t="shared" si="1"/>
        <v>66.679780228015389</v>
      </c>
      <c r="V16" s="59">
        <f t="shared" si="1"/>
        <v>53.127714333784404</v>
      </c>
      <c r="W16" s="59">
        <f t="shared" si="1"/>
        <v>28.792632234837761</v>
      </c>
      <c r="X16" s="59">
        <f t="shared" si="1"/>
        <v>26.240921958582579</v>
      </c>
      <c r="Y16" s="59">
        <f t="shared" si="1"/>
        <v>17.108101643294376</v>
      </c>
      <c r="Z16" s="59">
        <f t="shared" si="1"/>
        <v>16.556485168625343</v>
      </c>
      <c r="AA16" s="59">
        <f t="shared" si="1"/>
        <v>5.4293612735971886</v>
      </c>
      <c r="AB16" s="59">
        <f t="shared" si="1"/>
        <v>5.1817308753306177</v>
      </c>
      <c r="AC16" s="59">
        <f t="shared" si="1"/>
        <v>7.4804379848770166</v>
      </c>
      <c r="AD16" s="59">
        <f>(AD10/AD$11)*100</f>
        <v>12.642384700568126</v>
      </c>
      <c r="AE16" s="59">
        <f t="shared" si="1"/>
        <v>31.703135699790501</v>
      </c>
    </row>
    <row r="17" spans="1:31">
      <c r="A17" s="62" t="s">
        <v>170</v>
      </c>
      <c r="B17" s="59">
        <f t="shared" si="2"/>
        <v>100</v>
      </c>
      <c r="C17" s="59">
        <f t="shared" si="1"/>
        <v>100</v>
      </c>
      <c r="D17" s="59">
        <f t="shared" si="1"/>
        <v>100</v>
      </c>
      <c r="E17" s="59">
        <f t="shared" si="1"/>
        <v>100</v>
      </c>
      <c r="F17" s="59">
        <f t="shared" si="1"/>
        <v>100</v>
      </c>
      <c r="G17" s="59">
        <f t="shared" si="1"/>
        <v>100</v>
      </c>
      <c r="H17" s="59">
        <f t="shared" si="1"/>
        <v>100</v>
      </c>
      <c r="I17" s="59">
        <f t="shared" si="1"/>
        <v>100</v>
      </c>
      <c r="J17" s="59">
        <f t="shared" si="1"/>
        <v>100</v>
      </c>
      <c r="K17" s="59">
        <f t="shared" si="1"/>
        <v>100</v>
      </c>
      <c r="L17" s="59">
        <f t="shared" si="1"/>
        <v>100</v>
      </c>
      <c r="M17" s="59">
        <f t="shared" si="1"/>
        <v>100</v>
      </c>
      <c r="N17" s="59">
        <f t="shared" si="1"/>
        <v>100</v>
      </c>
      <c r="O17" s="59">
        <f t="shared" si="1"/>
        <v>100</v>
      </c>
      <c r="P17" s="59">
        <f t="shared" si="1"/>
        <v>100</v>
      </c>
      <c r="Q17" s="59">
        <f t="shared" si="1"/>
        <v>100</v>
      </c>
      <c r="R17" s="59">
        <f t="shared" si="1"/>
        <v>100</v>
      </c>
      <c r="S17" s="59">
        <f t="shared" si="1"/>
        <v>100</v>
      </c>
      <c r="T17" s="59">
        <f t="shared" si="1"/>
        <v>100</v>
      </c>
      <c r="U17" s="59">
        <f t="shared" si="1"/>
        <v>100</v>
      </c>
      <c r="V17" s="59">
        <f t="shared" si="1"/>
        <v>100</v>
      </c>
      <c r="W17" s="59">
        <f t="shared" si="1"/>
        <v>100</v>
      </c>
      <c r="X17" s="59">
        <f t="shared" si="1"/>
        <v>100</v>
      </c>
      <c r="Y17" s="59">
        <f t="shared" si="1"/>
        <v>100</v>
      </c>
      <c r="Z17" s="59">
        <f t="shared" si="1"/>
        <v>100</v>
      </c>
      <c r="AA17" s="59">
        <f t="shared" si="1"/>
        <v>100</v>
      </c>
      <c r="AB17" s="59">
        <f t="shared" si="1"/>
        <v>100</v>
      </c>
      <c r="AC17" s="59">
        <f t="shared" si="1"/>
        <v>100</v>
      </c>
      <c r="AD17" s="59">
        <f>(AD11/AD$11)*100</f>
        <v>100</v>
      </c>
      <c r="AE17" s="59">
        <f t="shared" si="1"/>
        <v>100</v>
      </c>
    </row>
    <row r="18" spans="1:31">
      <c r="A18" s="5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>
      <c r="A19" s="58"/>
      <c r="B19" s="117" t="s">
        <v>96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>
      <c r="A21" s="61" t="s">
        <v>42</v>
      </c>
      <c r="B21" s="59" t="s">
        <v>97</v>
      </c>
      <c r="C21" s="55">
        <f t="shared" ref="C21:AA21" si="3">IF(B9=0,"--",(C9/B9)*100-100)</f>
        <v>124.70430920953982</v>
      </c>
      <c r="D21" s="55">
        <f t="shared" si="3"/>
        <v>-67.168837050847657</v>
      </c>
      <c r="E21" s="55">
        <f t="shared" si="3"/>
        <v>-28.836855676122809</v>
      </c>
      <c r="F21" s="55">
        <f t="shared" si="3"/>
        <v>6.2107922765783741</v>
      </c>
      <c r="G21" s="55">
        <f t="shared" si="3"/>
        <v>38.094827182594315</v>
      </c>
      <c r="H21" s="55">
        <f t="shared" si="3"/>
        <v>285.15404985122763</v>
      </c>
      <c r="I21" s="55">
        <f t="shared" si="3"/>
        <v>41.975228016138232</v>
      </c>
      <c r="J21" s="55">
        <f t="shared" si="3"/>
        <v>72.768719289804494</v>
      </c>
      <c r="K21" s="55">
        <f t="shared" si="3"/>
        <v>-21.167370223999285</v>
      </c>
      <c r="L21" s="55">
        <f t="shared" si="3"/>
        <v>-15.670469787833227</v>
      </c>
      <c r="M21" s="55">
        <f t="shared" si="3"/>
        <v>43.304340490361</v>
      </c>
      <c r="N21" s="55">
        <f t="shared" si="3"/>
        <v>-5.2415867468169353</v>
      </c>
      <c r="O21" s="55">
        <f t="shared" si="3"/>
        <v>4.7168596844612551</v>
      </c>
      <c r="P21" s="55">
        <f t="shared" si="3"/>
        <v>-23.182075753869441</v>
      </c>
      <c r="Q21" s="55">
        <f t="shared" si="3"/>
        <v>37.040875081458466</v>
      </c>
      <c r="R21" s="55">
        <f t="shared" si="3"/>
        <v>1.6328885945148244</v>
      </c>
      <c r="S21" s="55">
        <f t="shared" si="3"/>
        <v>-11.592384399966875</v>
      </c>
      <c r="T21" s="55">
        <f t="shared" si="3"/>
        <v>64.280657891413171</v>
      </c>
      <c r="U21" s="55">
        <f t="shared" si="3"/>
        <v>49.685626248483118</v>
      </c>
      <c r="V21" s="55">
        <f t="shared" si="3"/>
        <v>11.782713523025095</v>
      </c>
      <c r="W21" s="55">
        <f t="shared" si="3"/>
        <v>13.330980051360953</v>
      </c>
      <c r="X21" s="55">
        <f t="shared" si="3"/>
        <v>-10.287213776861591</v>
      </c>
      <c r="Y21" s="55">
        <f t="shared" si="3"/>
        <v>60.923704755812821</v>
      </c>
      <c r="Z21" s="55">
        <f t="shared" si="3"/>
        <v>2.207735509861493</v>
      </c>
      <c r="AA21" s="55">
        <f t="shared" si="3"/>
        <v>16.177231037049111</v>
      </c>
      <c r="AB21" s="55">
        <f t="shared" ref="AB21:AD23" si="4">IF(AA9=0,"--",(AB9/AA9)*100-100)</f>
        <v>7.1892277841777883</v>
      </c>
      <c r="AC21" s="55">
        <f t="shared" si="4"/>
        <v>-2.1100350742638341</v>
      </c>
      <c r="AD21" s="55">
        <f t="shared" si="4"/>
        <v>-5.8921526823511385</v>
      </c>
      <c r="AE21" s="55">
        <f>POWER(AD9/B9,1/29)*100-100</f>
        <v>12.964443193913695</v>
      </c>
    </row>
    <row r="22" spans="1:31">
      <c r="A22" s="61" t="s">
        <v>93</v>
      </c>
      <c r="B22" s="59" t="s">
        <v>97</v>
      </c>
      <c r="C22" s="55">
        <f t="shared" ref="C22:AA22" si="5">IF(B10=0,"--",(C10/B10)*100-100)</f>
        <v>-100</v>
      </c>
      <c r="D22" s="55" t="str">
        <f t="shared" si="5"/>
        <v>--</v>
      </c>
      <c r="E22" s="55">
        <f t="shared" si="5"/>
        <v>86.166823182184061</v>
      </c>
      <c r="F22" s="55">
        <f t="shared" si="5"/>
        <v>1760.9314056659009</v>
      </c>
      <c r="G22" s="55">
        <f t="shared" si="5"/>
        <v>33.864882015844785</v>
      </c>
      <c r="H22" s="55">
        <f t="shared" si="5"/>
        <v>64.570975855640057</v>
      </c>
      <c r="I22" s="55">
        <f t="shared" si="5"/>
        <v>-48.56658470407006</v>
      </c>
      <c r="J22" s="55">
        <f t="shared" si="5"/>
        <v>553.9437474101511</v>
      </c>
      <c r="K22" s="55">
        <f t="shared" si="5"/>
        <v>177.32090982914582</v>
      </c>
      <c r="L22" s="55">
        <f t="shared" si="5"/>
        <v>-72.062999782579041</v>
      </c>
      <c r="M22" s="55">
        <f t="shared" si="5"/>
        <v>377.22604810135419</v>
      </c>
      <c r="N22" s="55">
        <f t="shared" si="5"/>
        <v>59.022176030110245</v>
      </c>
      <c r="O22" s="55">
        <f t="shared" si="5"/>
        <v>-5.4577251105006184</v>
      </c>
      <c r="P22" s="55">
        <f t="shared" si="5"/>
        <v>104.99598386910108</v>
      </c>
      <c r="Q22" s="55">
        <f t="shared" si="5"/>
        <v>279.54687225354155</v>
      </c>
      <c r="R22" s="55">
        <f t="shared" si="5"/>
        <v>42.469708547595644</v>
      </c>
      <c r="S22" s="55">
        <f t="shared" si="5"/>
        <v>13.780422466891025</v>
      </c>
      <c r="T22" s="55">
        <f t="shared" si="5"/>
        <v>48.771824033081629</v>
      </c>
      <c r="U22" s="55">
        <f t="shared" si="5"/>
        <v>23.330897260660421</v>
      </c>
      <c r="V22" s="55">
        <f t="shared" si="5"/>
        <v>-36.686933940724387</v>
      </c>
      <c r="W22" s="55">
        <f t="shared" si="5"/>
        <v>-59.570340633917333</v>
      </c>
      <c r="X22" s="55">
        <f t="shared" si="5"/>
        <v>-21.066471552695788</v>
      </c>
      <c r="Y22" s="55">
        <f t="shared" si="5"/>
        <v>-6.6431588756262698</v>
      </c>
      <c r="Z22" s="55">
        <f t="shared" si="5"/>
        <v>-1.7416232200663302</v>
      </c>
      <c r="AA22" s="55">
        <f t="shared" si="5"/>
        <v>-66.384630854140411</v>
      </c>
      <c r="AB22" s="55">
        <f>IF(AA10=0,"--",(AB10/AA10)*100-100)</f>
        <v>2.0332108593607074</v>
      </c>
      <c r="AC22" s="55">
        <f t="shared" si="4"/>
        <v>44.826755534390486</v>
      </c>
      <c r="AD22" s="55">
        <f t="shared" si="4"/>
        <v>68.445964890598219</v>
      </c>
      <c r="AE22" s="55">
        <f t="shared" ref="AE22:AE23" si="6">POWER(AD10/B10,1/29)*100-100</f>
        <v>32.509746796928397</v>
      </c>
    </row>
    <row r="23" spans="1:31">
      <c r="A23" s="62" t="s">
        <v>170</v>
      </c>
      <c r="B23" s="59" t="s">
        <v>97</v>
      </c>
      <c r="C23" s="55">
        <f t="shared" ref="C23:AA23" si="7">IF(B11=0,"--",(C11/B11)*100-100)</f>
        <v>124.38687772382872</v>
      </c>
      <c r="D23" s="55">
        <f t="shared" si="7"/>
        <v>-67.125698405032637</v>
      </c>
      <c r="E23" s="55">
        <f t="shared" si="7"/>
        <v>-28.685944395000604</v>
      </c>
      <c r="F23" s="55">
        <f t="shared" si="7"/>
        <v>12.221769788196085</v>
      </c>
      <c r="G23" s="55">
        <f t="shared" si="7"/>
        <v>37.854543037847833</v>
      </c>
      <c r="H23" s="55">
        <f t="shared" si="7"/>
        <v>272.98635980254835</v>
      </c>
      <c r="I23" s="55">
        <f t="shared" si="7"/>
        <v>39.771563729879745</v>
      </c>
      <c r="J23" s="55">
        <f t="shared" si="7"/>
        <v>77.078209197210128</v>
      </c>
      <c r="K23" s="55">
        <f t="shared" si="7"/>
        <v>-14.602397493211356</v>
      </c>
      <c r="L23" s="55">
        <f t="shared" si="7"/>
        <v>-21.727455863848363</v>
      </c>
      <c r="M23" s="55">
        <f t="shared" si="7"/>
        <v>56.105519470287049</v>
      </c>
      <c r="N23" s="55">
        <f t="shared" si="7"/>
        <v>2.289841615690662</v>
      </c>
      <c r="O23" s="55">
        <f t="shared" si="7"/>
        <v>2.8631015059729776</v>
      </c>
      <c r="P23" s="55">
        <f t="shared" si="7"/>
        <v>-1.717786581225937</v>
      </c>
      <c r="Q23" s="55">
        <f t="shared" si="7"/>
        <v>121.74327683095524</v>
      </c>
      <c r="R23" s="55">
        <f t="shared" si="7"/>
        <v>26.046954519243101</v>
      </c>
      <c r="S23" s="55">
        <f t="shared" si="7"/>
        <v>5.5529867270970072</v>
      </c>
      <c r="T23" s="55">
        <f t="shared" si="7"/>
        <v>52.983881421410132</v>
      </c>
      <c r="U23" s="55">
        <f t="shared" si="7"/>
        <v>31.017146247331908</v>
      </c>
      <c r="V23" s="55">
        <f t="shared" si="7"/>
        <v>-20.536740883096897</v>
      </c>
      <c r="W23" s="55">
        <f t="shared" si="7"/>
        <v>-25.399825347869793</v>
      </c>
      <c r="X23" s="55">
        <f t="shared" si="7"/>
        <v>-13.390845825902673</v>
      </c>
      <c r="Y23" s="55">
        <f t="shared" si="7"/>
        <v>43.193536800424937</v>
      </c>
      <c r="Z23" s="55">
        <f t="shared" si="7"/>
        <v>1.5320752040871071</v>
      </c>
      <c r="AA23" s="55">
        <f t="shared" si="7"/>
        <v>2.507888618093375</v>
      </c>
      <c r="AB23" s="55">
        <f>IF(AA11=0,"--",(AB11/AA11)*100-100)</f>
        <v>6.9092889980016565</v>
      </c>
      <c r="AC23" s="55">
        <f t="shared" si="4"/>
        <v>0.32210309659407699</v>
      </c>
      <c r="AD23" s="55">
        <f t="shared" si="4"/>
        <v>-0.33133589818170606</v>
      </c>
      <c r="AE23" s="55">
        <f t="shared" si="6"/>
        <v>13.486631848726788</v>
      </c>
    </row>
    <row r="24" spans="1:31" ht="13.8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  <row r="25" spans="1:31" ht="13.8" thickTop="1">
      <c r="A25" s="22" t="s">
        <v>288</v>
      </c>
    </row>
    <row r="26" spans="1:31">
      <c r="A26" s="118" t="s">
        <v>159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42"/>
      <c r="Z26" s="42"/>
      <c r="AA26" s="42"/>
      <c r="AB26" s="42"/>
      <c r="AC26" s="42"/>
      <c r="AD26" s="42"/>
    </row>
  </sheetData>
  <mergeCells count="6">
    <mergeCell ref="A26:X26"/>
    <mergeCell ref="B7:AE7"/>
    <mergeCell ref="B13:AE13"/>
    <mergeCell ref="B19:AE19"/>
    <mergeCell ref="B2:AE2"/>
    <mergeCell ref="B4:AE4"/>
  </mergeCells>
  <hyperlinks>
    <hyperlink ref="A1" location="ÍNDICE!A1" display="ÍNDICE!A1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E14"/>
  <sheetViews>
    <sheetView showGridLines="0" zoomScaleNormal="100" workbookViewId="0"/>
  </sheetViews>
  <sheetFormatPr baseColWidth="10" defaultColWidth="11.44140625" defaultRowHeight="13.2"/>
  <cols>
    <col min="1" max="1" width="16.33203125" customWidth="1"/>
  </cols>
  <sheetData>
    <row r="1" spans="1:3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>
      <c r="A2" s="27"/>
      <c r="B2" s="108" t="s">
        <v>141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>
      <c r="A4" s="27"/>
      <c r="B4" s="108" t="s">
        <v>308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1" ht="13.8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13.8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31" ht="13.8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1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>
      <c r="A9" s="61" t="s">
        <v>42</v>
      </c>
      <c r="B9" s="34">
        <f>'A20'!B9-'A21'!B9</f>
        <v>29.526783000000009</v>
      </c>
      <c r="C9" s="34">
        <f>'A20'!C9-'A21'!C9</f>
        <v>-63.126946000000032</v>
      </c>
      <c r="D9" s="34">
        <f>'A20'!D9-'A21'!D9</f>
        <v>47.323429999999981</v>
      </c>
      <c r="E9" s="34">
        <f>'A20'!E9-'A21'!E9</f>
        <v>74.859081000000018</v>
      </c>
      <c r="F9" s="34">
        <f>'A20'!F9-'A21'!F9</f>
        <v>88.485945000000001</v>
      </c>
      <c r="G9" s="34">
        <f>'A20'!G9-'A21'!G9</f>
        <v>158.445098</v>
      </c>
      <c r="H9" s="34">
        <f>'A20'!H9-'A21'!H9</f>
        <v>71.50194399999998</v>
      </c>
      <c r="I9" s="34">
        <f>'A20'!I9-'A21'!I9</f>
        <v>2.8012939999999844</v>
      </c>
      <c r="J9" s="34">
        <f>'A20'!J9-'A21'!J9</f>
        <v>-61.468723999999952</v>
      </c>
      <c r="K9" s="34">
        <f>'A20'!K9-'A21'!K9</f>
        <v>412.86715399999997</v>
      </c>
      <c r="L9" s="34">
        <f>'A20'!L9-'A21'!L9</f>
        <v>1009.5324380000002</v>
      </c>
      <c r="M9" s="34">
        <f>'A20'!M9-'A21'!M9</f>
        <v>1778.087779</v>
      </c>
      <c r="N9" s="34">
        <f>'A20'!N9-'A21'!N9</f>
        <v>2755.5635849999999</v>
      </c>
      <c r="O9" s="34">
        <f>'A20'!O9-'A21'!O9</f>
        <v>4581.1999629999991</v>
      </c>
      <c r="P9" s="34">
        <f>'A20'!P9-'A21'!P9</f>
        <v>3943.6209720000006</v>
      </c>
      <c r="Q9" s="34">
        <f>'A20'!Q9-'A21'!Q9</f>
        <v>6149.8827399999991</v>
      </c>
      <c r="R9" s="34">
        <f>'A20'!R9-'A21'!R9</f>
        <v>8205.7961589999995</v>
      </c>
      <c r="S9" s="34">
        <f>'A20'!S9-'A21'!S9</f>
        <v>10489.899272000001</v>
      </c>
      <c r="T9" s="34">
        <f>'A20'!T9-'A21'!T9</f>
        <v>11419.692261</v>
      </c>
      <c r="U9" s="34">
        <f>'A20'!U9-'A21'!U9</f>
        <v>11756.948097</v>
      </c>
      <c r="V9" s="34">
        <f>'A20'!V9-'A21'!V9</f>
        <v>11308.241556999999</v>
      </c>
      <c r="W9" s="34">
        <f>'A20'!W9-'A21'!W9</f>
        <v>10335.049744</v>
      </c>
      <c r="X9" s="34">
        <f>'A20'!X9-'A21'!X9</f>
        <v>11819.990411000001</v>
      </c>
      <c r="Y9" s="34">
        <f>'A20'!Y9-'A21'!Y9</f>
        <v>15744.042903000001</v>
      </c>
      <c r="Z9" s="34">
        <f>'A20'!Z9-'A21'!Z9</f>
        <v>13602.291056</v>
      </c>
      <c r="AA9" s="34">
        <f>'A20'!AA9-'A21'!AA9</f>
        <v>12734.727286999991</v>
      </c>
      <c r="AB9" s="34">
        <f>'A20'!AB9-'A21'!AB9</f>
        <v>15316.07933280943</v>
      </c>
      <c r="AC9" s="34">
        <f>'A20'!AC9-'A21'!AC9</f>
        <v>15188.154753000004</v>
      </c>
      <c r="AD9" s="34">
        <f>'A20'!AD9-'A21'!AD9</f>
        <v>17321.068235000006</v>
      </c>
      <c r="AE9" s="34">
        <f>'A20'!AE9-'A21'!AE9</f>
        <v>186221.08360380947</v>
      </c>
    </row>
    <row r="10" spans="1:31">
      <c r="A10" s="61" t="s">
        <v>93</v>
      </c>
      <c r="B10" s="34">
        <f>'A20'!B10-'A21'!B10</f>
        <v>3.0238860000000001</v>
      </c>
      <c r="C10" s="34">
        <f>'A20'!C10-'A21'!C10</f>
        <v>4.8944459999999994</v>
      </c>
      <c r="D10" s="34">
        <f>'A20'!D10-'A21'!D10</f>
        <v>11.713715000000002</v>
      </c>
      <c r="E10" s="34">
        <f>'A20'!E10-'A21'!E10</f>
        <v>13.917116</v>
      </c>
      <c r="F10" s="34">
        <f>'A20'!F10-'A21'!F10</f>
        <v>2.2126509999999993</v>
      </c>
      <c r="G10" s="34">
        <f>'A20'!G10-'A21'!G10</f>
        <v>-0.64237699999999975</v>
      </c>
      <c r="H10" s="34">
        <f>'A20'!H10-'A21'!H10</f>
        <v>-0.84952899999999953</v>
      </c>
      <c r="I10" s="34">
        <f>'A20'!I10-'A21'!I10</f>
        <v>0.94165400000000021</v>
      </c>
      <c r="J10" s="34">
        <f>'A20'!J10-'A21'!J10</f>
        <v>-8.8099130000000052</v>
      </c>
      <c r="K10" s="34">
        <f>'A20'!K10-'A21'!K10</f>
        <v>-21.935162000000002</v>
      </c>
      <c r="L10" s="34">
        <f>'A20'!L10-'A21'!L10</f>
        <v>87.452917999999997</v>
      </c>
      <c r="M10" s="34">
        <f>'A20'!M10-'A21'!M10</f>
        <v>157.02752799999999</v>
      </c>
      <c r="N10" s="34">
        <f>'A20'!N10-'A21'!N10</f>
        <v>481.08413100000007</v>
      </c>
      <c r="O10" s="34">
        <f>'A20'!O10-'A21'!O10</f>
        <v>749.94454699999994</v>
      </c>
      <c r="P10" s="34">
        <f>'A20'!P10-'A21'!P10</f>
        <v>231.167081</v>
      </c>
      <c r="Q10" s="34">
        <f>'A20'!Q10-'A21'!Q10</f>
        <v>370.12868800000001</v>
      </c>
      <c r="R10" s="34">
        <f>'A20'!R10-'A21'!R10</f>
        <v>1224.718046</v>
      </c>
      <c r="S10" s="34">
        <f>'A20'!S10-'A21'!S10</f>
        <v>1282.2616970000001</v>
      </c>
      <c r="T10" s="34">
        <f>'A20'!T10-'A21'!T10</f>
        <v>882.16771399999993</v>
      </c>
      <c r="U10" s="34">
        <f>'A20'!U10-'A21'!U10</f>
        <v>335.13105999999971</v>
      </c>
      <c r="V10" s="34">
        <f>'A20'!V10-'A21'!V10</f>
        <v>968.57238800000005</v>
      </c>
      <c r="W10" s="34">
        <f>'A20'!W10-'A21'!W10</f>
        <v>1063.586417</v>
      </c>
      <c r="X10" s="34">
        <f>'A20'!X10-'A21'!X10</f>
        <v>1979.8017839999998</v>
      </c>
      <c r="Y10" s="34">
        <f>'A20'!Y10-'A21'!Y10</f>
        <v>2749.869878</v>
      </c>
      <c r="Z10" s="34">
        <f>'A20'!Z10-'A21'!Z10</f>
        <v>2850.0073399999987</v>
      </c>
      <c r="AA10" s="34">
        <f>'A20'!AA10-'A21'!AA10</f>
        <v>1842.8317290000005</v>
      </c>
      <c r="AB10" s="34">
        <f>'A20'!AB10-'A21'!AB10</f>
        <v>4678.8025529390961</v>
      </c>
      <c r="AC10" s="34">
        <f>'A20'!AC10-'A21'!AC10</f>
        <v>7436.563309000001</v>
      </c>
      <c r="AD10" s="34">
        <f>'A20'!AD10-'A21'!AD10</f>
        <v>7852.470392000002</v>
      </c>
      <c r="AE10" s="34">
        <f>'A20'!AE10-'A21'!AE10</f>
        <v>37228.0556869391</v>
      </c>
    </row>
    <row r="11" spans="1:31">
      <c r="A11" s="62" t="s">
        <v>170</v>
      </c>
      <c r="B11" s="34">
        <f>'A20'!B11-'A21'!B11</f>
        <v>32.550669000000006</v>
      </c>
      <c r="C11" s="34">
        <f>'A20'!C11-'A21'!C11</f>
        <v>-58.23250000000003</v>
      </c>
      <c r="D11" s="34">
        <f>'A20'!D11-'A21'!D11</f>
        <v>59.037144999999981</v>
      </c>
      <c r="E11" s="34">
        <f>'A20'!E11-'A21'!E11</f>
        <v>88.776197000000025</v>
      </c>
      <c r="F11" s="34">
        <f>'A20'!F11-'A21'!F11</f>
        <v>90.698596000000009</v>
      </c>
      <c r="G11" s="34">
        <f>'A20'!G11-'A21'!G11</f>
        <v>157.80272099999999</v>
      </c>
      <c r="H11" s="34">
        <f>'A20'!H11-'A21'!H11</f>
        <v>70.652414999999962</v>
      </c>
      <c r="I11" s="34">
        <f>'A20'!I11-'A21'!I11</f>
        <v>3.7429480000000126</v>
      </c>
      <c r="J11" s="34">
        <f>'A20'!J11-'A21'!J11</f>
        <v>-70.278636999999947</v>
      </c>
      <c r="K11" s="34">
        <f>'A20'!K11-'A21'!K11</f>
        <v>390.93199200000004</v>
      </c>
      <c r="L11" s="34">
        <f>'A20'!L11-'A21'!L11</f>
        <v>1096.9853560000001</v>
      </c>
      <c r="M11" s="34">
        <f>'A20'!M11-'A21'!M11</f>
        <v>1935.115307</v>
      </c>
      <c r="N11" s="34">
        <f>'A20'!N11-'A21'!N11</f>
        <v>3236.6477159999995</v>
      </c>
      <c r="O11" s="34">
        <f>'A20'!O11-'A21'!O11</f>
        <v>5331.1445100000001</v>
      </c>
      <c r="P11" s="34">
        <f>'A20'!P11-'A21'!P11</f>
        <v>4174.7880530000002</v>
      </c>
      <c r="Q11" s="34">
        <f>'A20'!Q11-'A21'!Q11</f>
        <v>6520.0114279999998</v>
      </c>
      <c r="R11" s="34">
        <f>'A20'!R11-'A21'!R11</f>
        <v>9430.5142049999995</v>
      </c>
      <c r="S11" s="34">
        <f>'A20'!S11-'A21'!S11</f>
        <v>11772.160969</v>
      </c>
      <c r="T11" s="34">
        <f>'A20'!T11-'A21'!T11</f>
        <v>12301.859974999999</v>
      </c>
      <c r="U11" s="34">
        <f>'A20'!U11-'A21'!U11</f>
        <v>12092.079157</v>
      </c>
      <c r="V11" s="34">
        <f>'A20'!V11-'A21'!V11</f>
        <v>12276.813945</v>
      </c>
      <c r="W11" s="34">
        <f>'A20'!W11-'A21'!W11</f>
        <v>11398.636161</v>
      </c>
      <c r="X11" s="34">
        <f>'A20'!X11-'A21'!X11</f>
        <v>13799.792195</v>
      </c>
      <c r="Y11" s="34">
        <f>'A20'!Y11-'A21'!Y11</f>
        <v>18493.912781000003</v>
      </c>
      <c r="Z11" s="34">
        <f>'A20'!Z11-'A21'!Z11</f>
        <v>16452.298395999998</v>
      </c>
      <c r="AA11" s="34">
        <f>'A20'!AA11-'A21'!AA11</f>
        <v>14577.559015999992</v>
      </c>
      <c r="AB11" s="34">
        <f>'A20'!AB11-'A21'!AB11</f>
        <v>19994.881885748528</v>
      </c>
      <c r="AC11" s="34">
        <f>'A20'!AC11-'A21'!AC11</f>
        <v>22624.718062000004</v>
      </c>
      <c r="AD11" s="34">
        <f>'A20'!AD11-'A21'!AD11</f>
        <v>25173.538627000009</v>
      </c>
      <c r="AE11" s="34">
        <f>'A20'!AE11-'A21'!AE11</f>
        <v>195860.07358374851</v>
      </c>
    </row>
    <row r="12" spans="1:31" ht="13.8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31" ht="13.8" thickTop="1">
      <c r="A13" s="22" t="s">
        <v>288</v>
      </c>
    </row>
    <row r="14" spans="1:31">
      <c r="A14" s="118" t="s">
        <v>159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42"/>
      <c r="Z14" s="42"/>
      <c r="AA14" s="42"/>
      <c r="AB14" s="42"/>
      <c r="AC14" s="42"/>
      <c r="AD14" s="42"/>
    </row>
  </sheetData>
  <mergeCells count="4">
    <mergeCell ref="B7:AE7"/>
    <mergeCell ref="B2:AE2"/>
    <mergeCell ref="B4:AE4"/>
    <mergeCell ref="A14:X14"/>
  </mergeCells>
  <hyperlinks>
    <hyperlink ref="A1" location="ÍNDICE!A1" display="ÍNDICE!A1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I31"/>
  <sheetViews>
    <sheetView showGridLines="0" zoomScaleNormal="100" workbookViewId="0"/>
  </sheetViews>
  <sheetFormatPr baseColWidth="10" defaultColWidth="11.44140625" defaultRowHeight="13.2"/>
  <cols>
    <col min="1" max="1" width="15.44140625" customWidth="1"/>
  </cols>
  <sheetData>
    <row r="1" spans="1:3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5">
      <c r="A2" s="27"/>
      <c r="B2" s="108" t="s">
        <v>142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5">
      <c r="A4" s="27"/>
      <c r="B4" s="108" t="s">
        <v>309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60"/>
    </row>
    <row r="5" spans="1:35" ht="13.8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5" ht="13.8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35" ht="13.8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5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5">
      <c r="A9" s="61" t="s">
        <v>42</v>
      </c>
      <c r="B9" s="34">
        <v>7.5579929999999997</v>
      </c>
      <c r="C9" s="34">
        <v>6.9820539999999971</v>
      </c>
      <c r="D9" s="34">
        <v>9.0810449999999996</v>
      </c>
      <c r="E9" s="34">
        <v>11.964117000000002</v>
      </c>
      <c r="F9" s="34">
        <v>14.742341999999999</v>
      </c>
      <c r="G9" s="34">
        <v>25.542543999999999</v>
      </c>
      <c r="H9" s="34">
        <v>33.251383000000004</v>
      </c>
      <c r="I9" s="34">
        <v>50.41919</v>
      </c>
      <c r="J9" s="34">
        <v>60.378294999999987</v>
      </c>
      <c r="K9" s="34">
        <v>95.220145000000002</v>
      </c>
      <c r="L9" s="34">
        <v>124.05483699999999</v>
      </c>
      <c r="M9" s="34">
        <v>190.57660199999998</v>
      </c>
      <c r="N9" s="34">
        <v>247.99902900000001</v>
      </c>
      <c r="O9" s="34">
        <v>362.29148399999997</v>
      </c>
      <c r="P9" s="34">
        <v>309.00146900000004</v>
      </c>
      <c r="Q9" s="34">
        <v>497.87878199999994</v>
      </c>
      <c r="R9" s="34">
        <v>640.78617599999995</v>
      </c>
      <c r="S9" s="34">
        <v>818.79391699999996</v>
      </c>
      <c r="T9" s="34">
        <v>663.32214599999998</v>
      </c>
      <c r="U9" s="34">
        <v>761.85951499999999</v>
      </c>
      <c r="V9" s="34">
        <v>900.55897000000004</v>
      </c>
      <c r="W9" s="34">
        <v>773.23814900000002</v>
      </c>
      <c r="X9" s="34">
        <v>773.11617100000012</v>
      </c>
      <c r="Y9" s="34">
        <v>932.399719</v>
      </c>
      <c r="Z9" s="34">
        <v>1168.166653</v>
      </c>
      <c r="AA9" s="34">
        <v>1241.9033310000002</v>
      </c>
      <c r="AB9" s="34">
        <v>1164.4937313654223</v>
      </c>
      <c r="AC9" s="34">
        <v>1114.4504419999998</v>
      </c>
      <c r="AD9" s="34">
        <v>1324.3092120000003</v>
      </c>
      <c r="AE9" s="34">
        <f>SUM(B9:AD9)</f>
        <v>14324.339443365421</v>
      </c>
    </row>
    <row r="10" spans="1:35">
      <c r="A10" s="61" t="s">
        <v>93</v>
      </c>
      <c r="B10" s="34">
        <v>0.157305</v>
      </c>
      <c r="C10" s="34">
        <v>0.73593500000000012</v>
      </c>
      <c r="D10" s="34">
        <v>0.439722</v>
      </c>
      <c r="E10" s="34">
        <v>0.15452000000000002</v>
      </c>
      <c r="F10" s="34">
        <v>3.1463999999999999E-2</v>
      </c>
      <c r="G10" s="34">
        <v>6.3714999999999994E-2</v>
      </c>
      <c r="H10" s="34">
        <v>1.411645</v>
      </c>
      <c r="I10" s="34">
        <v>0.67662099999999992</v>
      </c>
      <c r="J10" s="34">
        <v>2.521808</v>
      </c>
      <c r="K10" s="34">
        <v>12.107865</v>
      </c>
      <c r="L10" s="34">
        <v>25.706406999999999</v>
      </c>
      <c r="M10" s="34">
        <v>27.224913000000001</v>
      </c>
      <c r="N10" s="34">
        <v>36.360025999999998</v>
      </c>
      <c r="O10" s="34">
        <v>35.212456000000003</v>
      </c>
      <c r="P10" s="34">
        <v>7.6267969999999998</v>
      </c>
      <c r="Q10" s="34">
        <v>20.167119999999997</v>
      </c>
      <c r="R10" s="34">
        <v>35.160871</v>
      </c>
      <c r="S10" s="34">
        <v>54.583338000000005</v>
      </c>
      <c r="T10" s="34">
        <v>61.810523000000003</v>
      </c>
      <c r="U10" s="34">
        <v>66.051575</v>
      </c>
      <c r="V10" s="34">
        <v>88.329915</v>
      </c>
      <c r="W10" s="34">
        <v>92.126445000000004</v>
      </c>
      <c r="X10" s="34">
        <v>81.22903500000001</v>
      </c>
      <c r="Y10" s="34">
        <v>78.662363999999997</v>
      </c>
      <c r="Z10" s="34">
        <v>101.77080799999999</v>
      </c>
      <c r="AA10" s="34">
        <v>76.043488999999994</v>
      </c>
      <c r="AB10" s="34">
        <v>170.49675540275049</v>
      </c>
      <c r="AC10" s="34">
        <v>337.32894700000003</v>
      </c>
      <c r="AD10" s="34">
        <v>645.77257599999996</v>
      </c>
      <c r="AE10" s="34">
        <f>SUM(B10:AD10)</f>
        <v>2059.9649604027504</v>
      </c>
    </row>
    <row r="11" spans="1:35">
      <c r="A11" s="62" t="s">
        <v>170</v>
      </c>
      <c r="B11" s="34">
        <f t="shared" ref="B11:AD11" si="0">SUM(B9:B10)</f>
        <v>7.7152979999999998</v>
      </c>
      <c r="C11" s="34">
        <f t="shared" si="0"/>
        <v>7.7179889999999975</v>
      </c>
      <c r="D11" s="34">
        <f t="shared" si="0"/>
        <v>9.5207669999999993</v>
      </c>
      <c r="E11" s="34">
        <f t="shared" si="0"/>
        <v>12.118637000000001</v>
      </c>
      <c r="F11" s="34">
        <f t="shared" si="0"/>
        <v>14.773805999999999</v>
      </c>
      <c r="G11" s="34">
        <f t="shared" si="0"/>
        <v>25.606258999999998</v>
      </c>
      <c r="H11" s="34">
        <f t="shared" si="0"/>
        <v>34.663028000000004</v>
      </c>
      <c r="I11" s="34">
        <f t="shared" si="0"/>
        <v>51.095810999999998</v>
      </c>
      <c r="J11" s="34">
        <f t="shared" si="0"/>
        <v>62.900102999999987</v>
      </c>
      <c r="K11" s="34">
        <f t="shared" si="0"/>
        <v>107.32801000000001</v>
      </c>
      <c r="L11" s="34">
        <f t="shared" si="0"/>
        <v>149.76124399999998</v>
      </c>
      <c r="M11" s="34">
        <f t="shared" si="0"/>
        <v>217.80151499999999</v>
      </c>
      <c r="N11" s="34">
        <f t="shared" si="0"/>
        <v>284.35905500000001</v>
      </c>
      <c r="O11" s="34">
        <f t="shared" si="0"/>
        <v>397.50393999999994</v>
      </c>
      <c r="P11" s="34">
        <f t="shared" si="0"/>
        <v>316.62826600000005</v>
      </c>
      <c r="Q11" s="34">
        <f t="shared" si="0"/>
        <v>518.04590199999996</v>
      </c>
      <c r="R11" s="34">
        <f t="shared" si="0"/>
        <v>675.947047</v>
      </c>
      <c r="S11" s="34">
        <f t="shared" si="0"/>
        <v>873.37725499999999</v>
      </c>
      <c r="T11" s="34">
        <f t="shared" si="0"/>
        <v>725.13266899999996</v>
      </c>
      <c r="U11" s="34">
        <f t="shared" si="0"/>
        <v>827.91108999999994</v>
      </c>
      <c r="V11" s="34">
        <f t="shared" si="0"/>
        <v>988.88888500000007</v>
      </c>
      <c r="W11" s="34">
        <f t="shared" si="0"/>
        <v>865.36459400000001</v>
      </c>
      <c r="X11" s="34">
        <f t="shared" si="0"/>
        <v>854.34520600000019</v>
      </c>
      <c r="Y11" s="34">
        <f t="shared" si="0"/>
        <v>1011.062083</v>
      </c>
      <c r="Z11" s="34">
        <f t="shared" si="0"/>
        <v>1269.937461</v>
      </c>
      <c r="AA11" s="34">
        <f t="shared" si="0"/>
        <v>1317.9468200000001</v>
      </c>
      <c r="AB11" s="34">
        <f t="shared" si="0"/>
        <v>1334.9904867681728</v>
      </c>
      <c r="AC11" s="34">
        <f t="shared" si="0"/>
        <v>1451.7793889999998</v>
      </c>
      <c r="AD11" s="34">
        <f t="shared" si="0"/>
        <v>1970.0817880000004</v>
      </c>
      <c r="AE11" s="34">
        <f>SUM(B11:AD11)</f>
        <v>16384.304403768172</v>
      </c>
    </row>
    <row r="12" spans="1:35">
      <c r="A12" s="5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H12" s="2"/>
      <c r="AI12" s="2"/>
    </row>
    <row r="13" spans="1:35">
      <c r="A13" s="58"/>
      <c r="B13" s="117" t="s">
        <v>95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5">
      <c r="A15" s="61" t="s">
        <v>42</v>
      </c>
      <c r="B15" s="59">
        <f>(B9/B$11)*100</f>
        <v>97.961128656339653</v>
      </c>
      <c r="C15" s="59">
        <f t="shared" ref="C15:AE17" si="1">(C9/C$11)*100</f>
        <v>90.464679335510837</v>
      </c>
      <c r="D15" s="59">
        <f t="shared" si="1"/>
        <v>95.381443532858228</v>
      </c>
      <c r="E15" s="59">
        <f t="shared" si="1"/>
        <v>98.724939116502952</v>
      </c>
      <c r="F15" s="59">
        <f t="shared" si="1"/>
        <v>99.787028474585355</v>
      </c>
      <c r="G15" s="59">
        <f t="shared" si="1"/>
        <v>99.751174117234385</v>
      </c>
      <c r="H15" s="59">
        <f t="shared" si="1"/>
        <v>95.927519661582934</v>
      </c>
      <c r="I15" s="59">
        <f t="shared" si="1"/>
        <v>98.675779899060615</v>
      </c>
      <c r="J15" s="59">
        <f t="shared" si="1"/>
        <v>95.990772860896584</v>
      </c>
      <c r="K15" s="59">
        <f t="shared" si="1"/>
        <v>88.718820930342417</v>
      </c>
      <c r="L15" s="59">
        <f t="shared" si="1"/>
        <v>82.835073805877315</v>
      </c>
      <c r="M15" s="59">
        <f t="shared" si="1"/>
        <v>87.500126893056731</v>
      </c>
      <c r="N15" s="59">
        <f t="shared" si="1"/>
        <v>87.213339838958177</v>
      </c>
      <c r="O15" s="59">
        <f t="shared" si="1"/>
        <v>91.141608307077419</v>
      </c>
      <c r="P15" s="59">
        <f t="shared" si="1"/>
        <v>97.591245691248545</v>
      </c>
      <c r="Q15" s="59">
        <f t="shared" si="1"/>
        <v>96.107078557683479</v>
      </c>
      <c r="R15" s="59">
        <f t="shared" si="1"/>
        <v>94.798280256411843</v>
      </c>
      <c r="S15" s="59">
        <f t="shared" si="1"/>
        <v>93.750313774773076</v>
      </c>
      <c r="T15" s="59">
        <f t="shared" si="1"/>
        <v>91.475970447554062</v>
      </c>
      <c r="U15" s="59">
        <f t="shared" si="1"/>
        <v>92.021899960296466</v>
      </c>
      <c r="V15" s="59">
        <f t="shared" si="1"/>
        <v>91.067761369367588</v>
      </c>
      <c r="W15" s="59">
        <f t="shared" si="1"/>
        <v>89.354031163424281</v>
      </c>
      <c r="X15" s="59">
        <f t="shared" si="1"/>
        <v>90.492246643448709</v>
      </c>
      <c r="Y15" s="59">
        <f t="shared" si="1"/>
        <v>92.219828502855634</v>
      </c>
      <c r="Z15" s="59">
        <f t="shared" si="1"/>
        <v>91.986155922996275</v>
      </c>
      <c r="AA15" s="59">
        <f t="shared" si="1"/>
        <v>94.230154976966375</v>
      </c>
      <c r="AB15" s="59">
        <f t="shared" si="1"/>
        <v>87.228616451380148</v>
      </c>
      <c r="AC15" s="59">
        <f>(AC9/AC$11)*100</f>
        <v>76.764448541155033</v>
      </c>
      <c r="AD15" s="59">
        <f>(AD9/AD$11)*100</f>
        <v>67.221027069359423</v>
      </c>
      <c r="AE15" s="59">
        <f>(AE9/AE$11)*100</f>
        <v>87.427205271351113</v>
      </c>
    </row>
    <row r="16" spans="1:35">
      <c r="A16" s="61" t="s">
        <v>93</v>
      </c>
      <c r="B16" s="59">
        <f t="shared" ref="B16:Q17" si="2">(B10/B$11)*100</f>
        <v>2.0388713436603485</v>
      </c>
      <c r="C16" s="59">
        <f t="shared" si="2"/>
        <v>9.535320664489161</v>
      </c>
      <c r="D16" s="59">
        <f t="shared" si="2"/>
        <v>4.6185564671417758</v>
      </c>
      <c r="E16" s="59">
        <f t="shared" si="2"/>
        <v>1.2750608834970467</v>
      </c>
      <c r="F16" s="59">
        <f t="shared" si="2"/>
        <v>0.21297152541464265</v>
      </c>
      <c r="G16" s="59">
        <f t="shared" si="2"/>
        <v>0.24882588276561604</v>
      </c>
      <c r="H16" s="59">
        <f t="shared" si="2"/>
        <v>4.0724803384170585</v>
      </c>
      <c r="I16" s="59">
        <f t="shared" si="2"/>
        <v>1.3242201009393901</v>
      </c>
      <c r="J16" s="59">
        <f t="shared" si="2"/>
        <v>4.0092271391034142</v>
      </c>
      <c r="K16" s="59">
        <f t="shared" si="2"/>
        <v>11.281179069657584</v>
      </c>
      <c r="L16" s="59">
        <f t="shared" si="2"/>
        <v>17.164926194122696</v>
      </c>
      <c r="M16" s="59">
        <f t="shared" si="2"/>
        <v>12.499873106943266</v>
      </c>
      <c r="N16" s="59">
        <f t="shared" si="2"/>
        <v>12.786660161041819</v>
      </c>
      <c r="O16" s="59">
        <f t="shared" si="2"/>
        <v>8.8583916929225932</v>
      </c>
      <c r="P16" s="59">
        <f t="shared" si="2"/>
        <v>2.4087543087514489</v>
      </c>
      <c r="Q16" s="59">
        <f t="shared" si="2"/>
        <v>3.8929214423165144</v>
      </c>
      <c r="R16" s="59">
        <f t="shared" si="1"/>
        <v>5.2017197435881393</v>
      </c>
      <c r="S16" s="59">
        <f t="shared" si="1"/>
        <v>6.2496862252269212</v>
      </c>
      <c r="T16" s="59">
        <f t="shared" si="1"/>
        <v>8.524029552445942</v>
      </c>
      <c r="U16" s="59">
        <f t="shared" si="1"/>
        <v>7.9781000397035395</v>
      </c>
      <c r="V16" s="59">
        <f t="shared" si="1"/>
        <v>8.9322386306323978</v>
      </c>
      <c r="W16" s="59">
        <f t="shared" si="1"/>
        <v>10.645968836575721</v>
      </c>
      <c r="X16" s="59">
        <f t="shared" si="1"/>
        <v>9.5077533565512855</v>
      </c>
      <c r="Y16" s="59">
        <f t="shared" si="1"/>
        <v>7.7801714971443543</v>
      </c>
      <c r="Z16" s="59">
        <f t="shared" si="1"/>
        <v>8.0138440770037249</v>
      </c>
      <c r="AA16" s="59">
        <f t="shared" si="1"/>
        <v>5.7698450230336293</v>
      </c>
      <c r="AB16" s="59">
        <f t="shared" si="1"/>
        <v>12.771383548619852</v>
      </c>
      <c r="AC16" s="59">
        <f t="shared" si="1"/>
        <v>23.23555145884497</v>
      </c>
      <c r="AD16" s="59">
        <f>(AD10/AD$11)*100</f>
        <v>32.778972930640577</v>
      </c>
      <c r="AE16" s="59">
        <f t="shared" si="1"/>
        <v>12.572794728648876</v>
      </c>
    </row>
    <row r="17" spans="1:31">
      <c r="A17" s="62" t="s">
        <v>170</v>
      </c>
      <c r="B17" s="59">
        <f t="shared" si="2"/>
        <v>100</v>
      </c>
      <c r="C17" s="59">
        <f t="shared" si="1"/>
        <v>100</v>
      </c>
      <c r="D17" s="59">
        <f t="shared" si="1"/>
        <v>100</v>
      </c>
      <c r="E17" s="59">
        <f t="shared" si="1"/>
        <v>100</v>
      </c>
      <c r="F17" s="59">
        <f t="shared" si="1"/>
        <v>100</v>
      </c>
      <c r="G17" s="59">
        <f t="shared" si="1"/>
        <v>100</v>
      </c>
      <c r="H17" s="59">
        <f t="shared" si="1"/>
        <v>100</v>
      </c>
      <c r="I17" s="59">
        <f t="shared" si="1"/>
        <v>100</v>
      </c>
      <c r="J17" s="59">
        <f t="shared" si="1"/>
        <v>100</v>
      </c>
      <c r="K17" s="59">
        <f t="shared" si="1"/>
        <v>100</v>
      </c>
      <c r="L17" s="59">
        <f t="shared" si="1"/>
        <v>100</v>
      </c>
      <c r="M17" s="59">
        <f t="shared" si="1"/>
        <v>100</v>
      </c>
      <c r="N17" s="59">
        <f t="shared" si="1"/>
        <v>100</v>
      </c>
      <c r="O17" s="59">
        <f t="shared" si="1"/>
        <v>100</v>
      </c>
      <c r="P17" s="59">
        <f t="shared" si="1"/>
        <v>100</v>
      </c>
      <c r="Q17" s="59">
        <f t="shared" si="1"/>
        <v>100</v>
      </c>
      <c r="R17" s="59">
        <f t="shared" si="1"/>
        <v>100</v>
      </c>
      <c r="S17" s="59">
        <f t="shared" si="1"/>
        <v>100</v>
      </c>
      <c r="T17" s="59">
        <f t="shared" si="1"/>
        <v>100</v>
      </c>
      <c r="U17" s="59">
        <f t="shared" si="1"/>
        <v>100</v>
      </c>
      <c r="V17" s="59">
        <f t="shared" si="1"/>
        <v>100</v>
      </c>
      <c r="W17" s="59">
        <f t="shared" si="1"/>
        <v>100</v>
      </c>
      <c r="X17" s="59">
        <f t="shared" si="1"/>
        <v>100</v>
      </c>
      <c r="Y17" s="59">
        <f t="shared" si="1"/>
        <v>100</v>
      </c>
      <c r="Z17" s="59">
        <f t="shared" si="1"/>
        <v>100</v>
      </c>
      <c r="AA17" s="59">
        <f t="shared" si="1"/>
        <v>100</v>
      </c>
      <c r="AB17" s="59">
        <f t="shared" si="1"/>
        <v>100</v>
      </c>
      <c r="AC17" s="59">
        <f t="shared" si="1"/>
        <v>100</v>
      </c>
      <c r="AD17" s="59">
        <f>(AD11/AD$11)*100</f>
        <v>100</v>
      </c>
      <c r="AE17" s="59">
        <f t="shared" si="1"/>
        <v>100</v>
      </c>
    </row>
    <row r="18" spans="1:31">
      <c r="A18" s="5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>
      <c r="A19" s="58"/>
      <c r="B19" s="117" t="s">
        <v>96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>
      <c r="A21" s="61" t="s">
        <v>42</v>
      </c>
      <c r="B21" s="59" t="s">
        <v>97</v>
      </c>
      <c r="C21" s="55">
        <f t="shared" ref="C21:AA21" si="3">IF(B9=0,"--",(C9/B9)*100-100)</f>
        <v>-7.6202637393287205</v>
      </c>
      <c r="D21" s="55">
        <f t="shared" si="3"/>
        <v>30.06265777950162</v>
      </c>
      <c r="E21" s="55">
        <f t="shared" si="3"/>
        <v>31.748240428276745</v>
      </c>
      <c r="F21" s="55">
        <f t="shared" si="3"/>
        <v>23.221312529792186</v>
      </c>
      <c r="G21" s="55">
        <f t="shared" si="3"/>
        <v>73.259743940277616</v>
      </c>
      <c r="H21" s="55">
        <f t="shared" si="3"/>
        <v>30.180388453084419</v>
      </c>
      <c r="I21" s="55">
        <f t="shared" si="3"/>
        <v>51.630354743440279</v>
      </c>
      <c r="J21" s="55">
        <f t="shared" si="3"/>
        <v>19.752608084342469</v>
      </c>
      <c r="K21" s="55">
        <f t="shared" si="3"/>
        <v>57.705918989597194</v>
      </c>
      <c r="L21" s="55">
        <f t="shared" si="3"/>
        <v>30.282134100929994</v>
      </c>
      <c r="M21" s="55">
        <f t="shared" si="3"/>
        <v>53.622870827680828</v>
      </c>
      <c r="N21" s="55">
        <f t="shared" si="3"/>
        <v>30.130890359772536</v>
      </c>
      <c r="O21" s="55">
        <f t="shared" si="3"/>
        <v>46.085847779670132</v>
      </c>
      <c r="P21" s="55">
        <f t="shared" si="3"/>
        <v>-14.709154742373116</v>
      </c>
      <c r="Q21" s="55">
        <f t="shared" si="3"/>
        <v>61.125053421671566</v>
      </c>
      <c r="R21" s="55">
        <f t="shared" si="3"/>
        <v>28.703250503252008</v>
      </c>
      <c r="S21" s="55">
        <f t="shared" si="3"/>
        <v>27.77958508892678</v>
      </c>
      <c r="T21" s="55">
        <f t="shared" si="3"/>
        <v>-18.987900101851878</v>
      </c>
      <c r="U21" s="55">
        <f t="shared" si="3"/>
        <v>14.855130285368162</v>
      </c>
      <c r="V21" s="55">
        <f t="shared" si="3"/>
        <v>18.20538462396182</v>
      </c>
      <c r="W21" s="55">
        <f t="shared" si="3"/>
        <v>-14.137977105485945</v>
      </c>
      <c r="X21" s="55">
        <f t="shared" si="3"/>
        <v>-1.5774958873620903E-2</v>
      </c>
      <c r="Y21" s="55">
        <f t="shared" si="3"/>
        <v>20.602796057670346</v>
      </c>
      <c r="Z21" s="55">
        <f t="shared" si="3"/>
        <v>25.286036578052645</v>
      </c>
      <c r="AA21" s="55">
        <f t="shared" si="3"/>
        <v>6.3121711110854903</v>
      </c>
      <c r="AB21" s="55">
        <f t="shared" ref="AB21:AD23" si="4">IF(AA9=0,"--",(AB9/AA9)*100-100)</f>
        <v>-6.2331421216373144</v>
      </c>
      <c r="AC21" s="55">
        <f t="shared" si="4"/>
        <v>-4.2974288325918479</v>
      </c>
      <c r="AD21" s="55">
        <f t="shared" si="4"/>
        <v>18.830695568964614</v>
      </c>
      <c r="AE21" s="55">
        <f>IF(B9=0,"--",(POWER(AD9/B9,1/29)-1)*100)</f>
        <v>19.49918080212165</v>
      </c>
    </row>
    <row r="22" spans="1:31">
      <c r="A22" s="61" t="s">
        <v>93</v>
      </c>
      <c r="B22" s="59" t="s">
        <v>97</v>
      </c>
      <c r="C22" s="55">
        <f t="shared" ref="C22:AA22" si="5">IF(B10=0,"--",(C10/B10)*100-100)</f>
        <v>367.83954737611657</v>
      </c>
      <c r="D22" s="55">
        <f t="shared" si="5"/>
        <v>-40.249886199188801</v>
      </c>
      <c r="E22" s="55">
        <f t="shared" si="5"/>
        <v>-64.859615848194991</v>
      </c>
      <c r="F22" s="55">
        <f t="shared" si="5"/>
        <v>-79.637587367331093</v>
      </c>
      <c r="G22" s="55">
        <f t="shared" si="5"/>
        <v>102.50127129417749</v>
      </c>
      <c r="H22" s="55">
        <f t="shared" si="5"/>
        <v>2115.5614847367187</v>
      </c>
      <c r="I22" s="55">
        <f t="shared" si="5"/>
        <v>-52.068614984645578</v>
      </c>
      <c r="J22" s="55">
        <f t="shared" si="5"/>
        <v>272.7061382960328</v>
      </c>
      <c r="K22" s="55">
        <f t="shared" si="5"/>
        <v>380.12636172143158</v>
      </c>
      <c r="L22" s="55">
        <f t="shared" si="5"/>
        <v>112.31164206075968</v>
      </c>
      <c r="M22" s="55">
        <f t="shared" si="5"/>
        <v>5.9071110171094858</v>
      </c>
      <c r="N22" s="55">
        <f t="shared" si="5"/>
        <v>33.554241293626887</v>
      </c>
      <c r="O22" s="55">
        <f t="shared" si="5"/>
        <v>-3.1561308564520658</v>
      </c>
      <c r="P22" s="55">
        <f t="shared" si="5"/>
        <v>-78.340627532484532</v>
      </c>
      <c r="Q22" s="55">
        <f t="shared" si="5"/>
        <v>164.42450218617324</v>
      </c>
      <c r="R22" s="55">
        <f t="shared" si="5"/>
        <v>74.347507229589581</v>
      </c>
      <c r="S22" s="55">
        <f t="shared" si="5"/>
        <v>55.238867660587829</v>
      </c>
      <c r="T22" s="55">
        <f t="shared" si="5"/>
        <v>13.240643142784705</v>
      </c>
      <c r="U22" s="55">
        <f t="shared" si="5"/>
        <v>6.861375368074448</v>
      </c>
      <c r="V22" s="55">
        <f t="shared" si="5"/>
        <v>33.728703668307702</v>
      </c>
      <c r="W22" s="55">
        <f t="shared" si="5"/>
        <v>4.298124819886894</v>
      </c>
      <c r="X22" s="55">
        <f t="shared" si="5"/>
        <v>-11.82875340517046</v>
      </c>
      <c r="Y22" s="55">
        <f t="shared" si="5"/>
        <v>-3.1597950166464557</v>
      </c>
      <c r="Z22" s="55">
        <f t="shared" si="5"/>
        <v>29.37674743667759</v>
      </c>
      <c r="AA22" s="55">
        <f t="shared" si="5"/>
        <v>-25.279664675552155</v>
      </c>
      <c r="AB22" s="55">
        <f>IF(AA10=0,"--",(AB10/AA10)*100-100)</f>
        <v>124.20953804835349</v>
      </c>
      <c r="AC22" s="55">
        <f t="shared" si="4"/>
        <v>97.85065481343355</v>
      </c>
      <c r="AD22" s="55">
        <f t="shared" si="4"/>
        <v>91.437047351883479</v>
      </c>
      <c r="AE22" s="55">
        <f t="shared" ref="AE22:AE23" si="6">IF(B10=0,"--",(POWER(AD10/B10,1/29)-1)*100)</f>
        <v>33.228712213101154</v>
      </c>
    </row>
    <row r="23" spans="1:31">
      <c r="A23" s="62" t="s">
        <v>170</v>
      </c>
      <c r="B23" s="59" t="s">
        <v>97</v>
      </c>
      <c r="C23" s="55">
        <f t="shared" ref="C23:AA23" si="7">IF(B11=0,"--",(C11/B11)*100-100)</f>
        <v>3.4878756465374749E-2</v>
      </c>
      <c r="D23" s="55">
        <f t="shared" si="7"/>
        <v>23.358131243773499</v>
      </c>
      <c r="E23" s="55">
        <f t="shared" si="7"/>
        <v>27.286352034452705</v>
      </c>
      <c r="F23" s="55">
        <f t="shared" si="7"/>
        <v>21.90979893200857</v>
      </c>
      <c r="G23" s="55">
        <f t="shared" si="7"/>
        <v>73.322020067137743</v>
      </c>
      <c r="H23" s="55">
        <f t="shared" si="7"/>
        <v>35.369356374939457</v>
      </c>
      <c r="I23" s="55">
        <f t="shared" si="7"/>
        <v>47.407234590122926</v>
      </c>
      <c r="J23" s="55">
        <f t="shared" si="7"/>
        <v>23.102269577441461</v>
      </c>
      <c r="K23" s="55">
        <f t="shared" si="7"/>
        <v>70.632486881619286</v>
      </c>
      <c r="L23" s="55">
        <f t="shared" si="7"/>
        <v>39.536029783837392</v>
      </c>
      <c r="M23" s="55">
        <f t="shared" si="7"/>
        <v>45.432495873231403</v>
      </c>
      <c r="N23" s="55">
        <f t="shared" si="7"/>
        <v>30.558804882509662</v>
      </c>
      <c r="O23" s="55">
        <f t="shared" si="7"/>
        <v>39.789443314896346</v>
      </c>
      <c r="P23" s="55">
        <f t="shared" si="7"/>
        <v>-20.345879842096636</v>
      </c>
      <c r="Q23" s="55">
        <f t="shared" si="7"/>
        <v>63.613283344702978</v>
      </c>
      <c r="R23" s="55">
        <f t="shared" si="7"/>
        <v>30.480145560537608</v>
      </c>
      <c r="S23" s="55">
        <f t="shared" si="7"/>
        <v>29.207940011904526</v>
      </c>
      <c r="T23" s="55">
        <f t="shared" si="7"/>
        <v>-16.973717274100537</v>
      </c>
      <c r="U23" s="55">
        <f t="shared" si="7"/>
        <v>14.173740253867948</v>
      </c>
      <c r="V23" s="55">
        <f t="shared" si="7"/>
        <v>19.443850546802082</v>
      </c>
      <c r="W23" s="55">
        <f t="shared" si="7"/>
        <v>-12.491220487325023</v>
      </c>
      <c r="X23" s="55">
        <f t="shared" si="7"/>
        <v>-1.273380962937793</v>
      </c>
      <c r="Y23" s="55">
        <f t="shared" si="7"/>
        <v>18.343507507198424</v>
      </c>
      <c r="Z23" s="55">
        <f t="shared" si="7"/>
        <v>25.604300898305965</v>
      </c>
      <c r="AA23" s="55">
        <f t="shared" si="7"/>
        <v>3.7804506500812778</v>
      </c>
      <c r="AB23" s="55">
        <f>IF(AA11=0,"--",(AB11/AA11)*100-100)</f>
        <v>1.2931983680625905</v>
      </c>
      <c r="AC23" s="55">
        <f t="shared" si="4"/>
        <v>8.7482947174070773</v>
      </c>
      <c r="AD23" s="55">
        <f t="shared" si="4"/>
        <v>35.701181799874746</v>
      </c>
      <c r="AE23" s="55">
        <f t="shared" si="6"/>
        <v>21.061077842517271</v>
      </c>
    </row>
    <row r="24" spans="1:31" ht="13.8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  <row r="25" spans="1:31" ht="13.8" thickTop="1">
      <c r="A25" s="22" t="s">
        <v>288</v>
      </c>
    </row>
    <row r="26" spans="1:31">
      <c r="A26" s="118" t="s">
        <v>159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42"/>
      <c r="Z26" s="42"/>
      <c r="AA26" s="42"/>
      <c r="AB26" s="42"/>
      <c r="AC26" s="42"/>
      <c r="AD26" s="42"/>
    </row>
    <row r="30" spans="1:31">
      <c r="V30" s="60"/>
    </row>
    <row r="31" spans="1:31">
      <c r="V31" s="60"/>
    </row>
  </sheetData>
  <mergeCells count="6">
    <mergeCell ref="A26:X26"/>
    <mergeCell ref="B7:AE7"/>
    <mergeCell ref="B13:AE13"/>
    <mergeCell ref="B19:AE19"/>
    <mergeCell ref="B2:AE2"/>
    <mergeCell ref="B4:AE4"/>
  </mergeCells>
  <hyperlinks>
    <hyperlink ref="A1" location="ÍNDICE!A1" display="ÍNDICE!A1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I26"/>
  <sheetViews>
    <sheetView showGridLines="0" zoomScaleNormal="100" workbookViewId="0"/>
  </sheetViews>
  <sheetFormatPr baseColWidth="10" defaultColWidth="11.44140625" defaultRowHeight="13.2"/>
  <cols>
    <col min="1" max="1" width="15.44140625" customWidth="1"/>
  </cols>
  <sheetData>
    <row r="1" spans="1:3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5">
      <c r="A2" s="27"/>
      <c r="B2" s="108" t="s">
        <v>143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5">
      <c r="A4" s="27"/>
      <c r="B4" s="108" t="s">
        <v>171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60"/>
    </row>
    <row r="5" spans="1:35" ht="13.8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5" ht="13.8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35" ht="13.8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5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5">
      <c r="A9" s="61" t="s">
        <v>42</v>
      </c>
      <c r="B9" s="34">
        <v>2.7100000000000003E-4</v>
      </c>
      <c r="C9" s="34">
        <v>7.5699999999999997E-4</v>
      </c>
      <c r="D9" s="34">
        <v>9.9999999999999995E-7</v>
      </c>
      <c r="E9" s="34">
        <v>5.7670000000000004E-3</v>
      </c>
      <c r="F9" s="34">
        <v>6.3369999999999998E-3</v>
      </c>
      <c r="G9" s="34">
        <v>0</v>
      </c>
      <c r="H9" s="34">
        <v>0.30910900000000002</v>
      </c>
      <c r="I9" s="34">
        <v>1.8746000000000002E-2</v>
      </c>
      <c r="J9" s="34">
        <v>6.6641000000000006E-2</v>
      </c>
      <c r="K9" s="34">
        <v>2.7820000000000004E-2</v>
      </c>
      <c r="L9" s="34">
        <v>2.0963300000000005</v>
      </c>
      <c r="M9" s="34">
        <v>1.9651989999999999</v>
      </c>
      <c r="N9" s="34">
        <v>0.63279900000000011</v>
      </c>
      <c r="O9" s="34">
        <v>0.43258800000000003</v>
      </c>
      <c r="P9" s="34">
        <v>0.16109799999999999</v>
      </c>
      <c r="Q9" s="34">
        <v>0.22963600000000001</v>
      </c>
      <c r="R9" s="34">
        <v>0.35958800000000002</v>
      </c>
      <c r="S9" s="34">
        <v>0.70330199999999987</v>
      </c>
      <c r="T9" s="34">
        <v>4.0186519999999994</v>
      </c>
      <c r="U9" s="34">
        <v>11.188996000000001</v>
      </c>
      <c r="V9" s="34">
        <v>10.266043</v>
      </c>
      <c r="W9" s="34">
        <v>4.5202899999999993</v>
      </c>
      <c r="X9" s="34">
        <v>3.8158549999999996</v>
      </c>
      <c r="Y9" s="34">
        <v>3.1182449999999999</v>
      </c>
      <c r="Z9" s="34">
        <v>2.1252690000000003</v>
      </c>
      <c r="AA9" s="34">
        <v>2.3719669999999993</v>
      </c>
      <c r="AB9" s="34">
        <v>3.4730980000000007</v>
      </c>
      <c r="AC9" s="34">
        <v>32.761879999999998</v>
      </c>
      <c r="AD9" s="34">
        <v>21.714742000000005</v>
      </c>
      <c r="AE9" s="34">
        <f>SUM(B9:AD9)</f>
        <v>106.39102600000001</v>
      </c>
    </row>
    <row r="10" spans="1:35">
      <c r="A10" s="61" t="s">
        <v>93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f>SUM(B10:AD10)</f>
        <v>0</v>
      </c>
    </row>
    <row r="11" spans="1:35">
      <c r="A11" s="62" t="s">
        <v>170</v>
      </c>
      <c r="B11" s="34">
        <f t="shared" ref="B11:Y11" si="0">SUM(B9:B10)</f>
        <v>2.7100000000000003E-4</v>
      </c>
      <c r="C11" s="34">
        <f t="shared" si="0"/>
        <v>7.5699999999999997E-4</v>
      </c>
      <c r="D11" s="34">
        <f t="shared" si="0"/>
        <v>9.9999999999999995E-7</v>
      </c>
      <c r="E11" s="34">
        <f t="shared" si="0"/>
        <v>5.7670000000000004E-3</v>
      </c>
      <c r="F11" s="34">
        <f t="shared" si="0"/>
        <v>6.3369999999999998E-3</v>
      </c>
      <c r="G11" s="34">
        <f t="shared" si="0"/>
        <v>0</v>
      </c>
      <c r="H11" s="34">
        <f t="shared" si="0"/>
        <v>0.30910900000000002</v>
      </c>
      <c r="I11" s="34">
        <f t="shared" si="0"/>
        <v>1.8746000000000002E-2</v>
      </c>
      <c r="J11" s="34">
        <f t="shared" si="0"/>
        <v>6.6641000000000006E-2</v>
      </c>
      <c r="K11" s="34">
        <f t="shared" si="0"/>
        <v>2.7820000000000004E-2</v>
      </c>
      <c r="L11" s="34">
        <f t="shared" si="0"/>
        <v>2.0963300000000005</v>
      </c>
      <c r="M11" s="34">
        <f t="shared" si="0"/>
        <v>1.9651989999999999</v>
      </c>
      <c r="N11" s="34">
        <f t="shared" si="0"/>
        <v>0.63279900000000011</v>
      </c>
      <c r="O11" s="34">
        <f t="shared" si="0"/>
        <v>0.43258800000000003</v>
      </c>
      <c r="P11" s="34">
        <f t="shared" si="0"/>
        <v>0.16109799999999999</v>
      </c>
      <c r="Q11" s="34">
        <f t="shared" si="0"/>
        <v>0.22963600000000001</v>
      </c>
      <c r="R11" s="34">
        <f t="shared" si="0"/>
        <v>0.35958800000000002</v>
      </c>
      <c r="S11" s="34">
        <f t="shared" si="0"/>
        <v>0.70330199999999987</v>
      </c>
      <c r="T11" s="34">
        <f t="shared" si="0"/>
        <v>4.0186519999999994</v>
      </c>
      <c r="U11" s="34">
        <f t="shared" si="0"/>
        <v>11.188996000000001</v>
      </c>
      <c r="V11" s="34">
        <f t="shared" si="0"/>
        <v>10.266043</v>
      </c>
      <c r="W11" s="34">
        <f t="shared" si="0"/>
        <v>4.5202899999999993</v>
      </c>
      <c r="X11" s="34">
        <f t="shared" si="0"/>
        <v>3.8158549999999996</v>
      </c>
      <c r="Y11" s="34">
        <f t="shared" si="0"/>
        <v>3.1182449999999999</v>
      </c>
      <c r="Z11" s="34">
        <v>2.1252690000000003</v>
      </c>
      <c r="AA11" s="34">
        <f>SUM(AA9:AA10)</f>
        <v>2.3719669999999993</v>
      </c>
      <c r="AB11" s="34">
        <v>3.4730980000000007</v>
      </c>
      <c r="AC11" s="34">
        <f>SUM(AC9:AC10)</f>
        <v>32.761879999999998</v>
      </c>
      <c r="AD11" s="34">
        <f>SUM(AD9:AD10)</f>
        <v>21.714742000000005</v>
      </c>
      <c r="AE11" s="34">
        <f>SUM(B11:AC11)</f>
        <v>84.67628400000001</v>
      </c>
    </row>
    <row r="12" spans="1:35">
      <c r="A12" s="5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H12" s="2"/>
      <c r="AI12" s="2"/>
    </row>
    <row r="13" spans="1:35">
      <c r="A13" s="58"/>
      <c r="B13" s="117" t="s">
        <v>95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5">
      <c r="A15" s="61" t="s">
        <v>42</v>
      </c>
      <c r="B15" s="59">
        <f>IFERROR((B9/B$11)*100,"--")</f>
        <v>100</v>
      </c>
      <c r="C15" s="59">
        <f t="shared" ref="C15:AE15" si="1">IFERROR((C9/C$11)*100,"--")</f>
        <v>100</v>
      </c>
      <c r="D15" s="59">
        <f t="shared" si="1"/>
        <v>100</v>
      </c>
      <c r="E15" s="59">
        <f t="shared" si="1"/>
        <v>100</v>
      </c>
      <c r="F15" s="59">
        <f t="shared" si="1"/>
        <v>100</v>
      </c>
      <c r="G15" s="59" t="str">
        <f t="shared" si="1"/>
        <v>--</v>
      </c>
      <c r="H15" s="59">
        <f t="shared" si="1"/>
        <v>100</v>
      </c>
      <c r="I15" s="59">
        <f t="shared" si="1"/>
        <v>100</v>
      </c>
      <c r="J15" s="59">
        <f t="shared" si="1"/>
        <v>100</v>
      </c>
      <c r="K15" s="59">
        <f t="shared" si="1"/>
        <v>100</v>
      </c>
      <c r="L15" s="59">
        <f t="shared" si="1"/>
        <v>100</v>
      </c>
      <c r="M15" s="59">
        <f t="shared" si="1"/>
        <v>100</v>
      </c>
      <c r="N15" s="59">
        <f t="shared" si="1"/>
        <v>100</v>
      </c>
      <c r="O15" s="59">
        <f t="shared" si="1"/>
        <v>100</v>
      </c>
      <c r="P15" s="59">
        <f t="shared" si="1"/>
        <v>100</v>
      </c>
      <c r="Q15" s="59">
        <f t="shared" si="1"/>
        <v>100</v>
      </c>
      <c r="R15" s="59">
        <f t="shared" si="1"/>
        <v>100</v>
      </c>
      <c r="S15" s="59">
        <f t="shared" si="1"/>
        <v>100</v>
      </c>
      <c r="T15" s="59">
        <f t="shared" si="1"/>
        <v>100</v>
      </c>
      <c r="U15" s="59">
        <f t="shared" si="1"/>
        <v>100</v>
      </c>
      <c r="V15" s="59">
        <f t="shared" si="1"/>
        <v>100</v>
      </c>
      <c r="W15" s="59">
        <f t="shared" si="1"/>
        <v>100</v>
      </c>
      <c r="X15" s="59">
        <f t="shared" si="1"/>
        <v>100</v>
      </c>
      <c r="Y15" s="59">
        <f t="shared" si="1"/>
        <v>100</v>
      </c>
      <c r="Z15" s="59">
        <f t="shared" si="1"/>
        <v>100</v>
      </c>
      <c r="AA15" s="59">
        <f t="shared" si="1"/>
        <v>100</v>
      </c>
      <c r="AB15" s="59">
        <f t="shared" si="1"/>
        <v>100</v>
      </c>
      <c r="AC15" s="59">
        <f t="shared" si="1"/>
        <v>100</v>
      </c>
      <c r="AD15" s="59">
        <f>IFERROR((AD9/AD$11)*100,"--")</f>
        <v>100</v>
      </c>
      <c r="AE15" s="59">
        <f t="shared" si="1"/>
        <v>125.64442010705146</v>
      </c>
    </row>
    <row r="16" spans="1:35">
      <c r="A16" s="61" t="s">
        <v>93</v>
      </c>
      <c r="B16" s="59">
        <f>IFERROR((B10/B$11)*100,"--")</f>
        <v>0</v>
      </c>
      <c r="C16" s="59">
        <f t="shared" ref="C16:AE16" si="2">IFERROR((C10/C$11)*100,"--")</f>
        <v>0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 t="str">
        <f t="shared" si="2"/>
        <v>--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9">
        <f t="shared" si="2"/>
        <v>0</v>
      </c>
      <c r="N16" s="59">
        <f t="shared" si="2"/>
        <v>0</v>
      </c>
      <c r="O16" s="59">
        <f t="shared" si="2"/>
        <v>0</v>
      </c>
      <c r="P16" s="59">
        <f t="shared" si="2"/>
        <v>0</v>
      </c>
      <c r="Q16" s="59">
        <f t="shared" si="2"/>
        <v>0</v>
      </c>
      <c r="R16" s="59">
        <f t="shared" si="2"/>
        <v>0</v>
      </c>
      <c r="S16" s="59">
        <f t="shared" si="2"/>
        <v>0</v>
      </c>
      <c r="T16" s="59">
        <f t="shared" si="2"/>
        <v>0</v>
      </c>
      <c r="U16" s="59">
        <f t="shared" si="2"/>
        <v>0</v>
      </c>
      <c r="V16" s="59">
        <f t="shared" si="2"/>
        <v>0</v>
      </c>
      <c r="W16" s="59">
        <f t="shared" si="2"/>
        <v>0</v>
      </c>
      <c r="X16" s="59">
        <f t="shared" si="2"/>
        <v>0</v>
      </c>
      <c r="Y16" s="59">
        <f t="shared" si="2"/>
        <v>0</v>
      </c>
      <c r="Z16" s="59">
        <f t="shared" si="2"/>
        <v>0</v>
      </c>
      <c r="AA16" s="59">
        <f t="shared" si="2"/>
        <v>0</v>
      </c>
      <c r="AB16" s="59">
        <f t="shared" si="2"/>
        <v>0</v>
      </c>
      <c r="AC16" s="59">
        <f t="shared" si="2"/>
        <v>0</v>
      </c>
      <c r="AD16" s="59">
        <f>IFERROR((AD10/AD$11)*100,"--")</f>
        <v>0</v>
      </c>
      <c r="AE16" s="59">
        <f t="shared" si="2"/>
        <v>0</v>
      </c>
    </row>
    <row r="17" spans="1:31">
      <c r="A17" s="62" t="s">
        <v>170</v>
      </c>
      <c r="B17" s="59">
        <f>IFERROR((B11/B$11)*100,"--")</f>
        <v>100</v>
      </c>
      <c r="C17" s="59">
        <f t="shared" ref="C17:AE17" si="3">IFERROR((C11/C$11)*100,"--")</f>
        <v>100</v>
      </c>
      <c r="D17" s="59">
        <f t="shared" si="3"/>
        <v>100</v>
      </c>
      <c r="E17" s="59">
        <f t="shared" si="3"/>
        <v>100</v>
      </c>
      <c r="F17" s="59">
        <f t="shared" si="3"/>
        <v>100</v>
      </c>
      <c r="G17" s="59" t="str">
        <f t="shared" si="3"/>
        <v>--</v>
      </c>
      <c r="H17" s="59">
        <f t="shared" si="3"/>
        <v>100</v>
      </c>
      <c r="I17" s="59">
        <f t="shared" si="3"/>
        <v>100</v>
      </c>
      <c r="J17" s="59">
        <f t="shared" si="3"/>
        <v>100</v>
      </c>
      <c r="K17" s="59">
        <f t="shared" si="3"/>
        <v>100</v>
      </c>
      <c r="L17" s="59">
        <f t="shared" si="3"/>
        <v>100</v>
      </c>
      <c r="M17" s="59">
        <f t="shared" si="3"/>
        <v>100</v>
      </c>
      <c r="N17" s="59">
        <f t="shared" si="3"/>
        <v>100</v>
      </c>
      <c r="O17" s="59">
        <f t="shared" si="3"/>
        <v>100</v>
      </c>
      <c r="P17" s="59">
        <f t="shared" si="3"/>
        <v>100</v>
      </c>
      <c r="Q17" s="59">
        <f t="shared" si="3"/>
        <v>100</v>
      </c>
      <c r="R17" s="59">
        <f t="shared" si="3"/>
        <v>100</v>
      </c>
      <c r="S17" s="59">
        <f t="shared" si="3"/>
        <v>100</v>
      </c>
      <c r="T17" s="59">
        <f t="shared" si="3"/>
        <v>100</v>
      </c>
      <c r="U17" s="59">
        <f t="shared" si="3"/>
        <v>100</v>
      </c>
      <c r="V17" s="59">
        <f t="shared" si="3"/>
        <v>100</v>
      </c>
      <c r="W17" s="59">
        <f t="shared" si="3"/>
        <v>100</v>
      </c>
      <c r="X17" s="59">
        <f t="shared" si="3"/>
        <v>100</v>
      </c>
      <c r="Y17" s="59">
        <f t="shared" si="3"/>
        <v>100</v>
      </c>
      <c r="Z17" s="59">
        <f t="shared" si="3"/>
        <v>100</v>
      </c>
      <c r="AA17" s="59">
        <f t="shared" si="3"/>
        <v>100</v>
      </c>
      <c r="AB17" s="59">
        <f t="shared" si="3"/>
        <v>100</v>
      </c>
      <c r="AC17" s="59">
        <f t="shared" si="3"/>
        <v>100</v>
      </c>
      <c r="AD17" s="59">
        <f>IFERROR((AD11/AD$11)*100,"--")</f>
        <v>100</v>
      </c>
      <c r="AE17" s="59">
        <f t="shared" si="3"/>
        <v>100</v>
      </c>
    </row>
    <row r="18" spans="1:31">
      <c r="A18" s="5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>
      <c r="A19" s="58"/>
      <c r="B19" s="117" t="s">
        <v>96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>
      <c r="A21" s="61" t="s">
        <v>42</v>
      </c>
      <c r="B21" s="59" t="s">
        <v>97</v>
      </c>
      <c r="C21" s="59">
        <f t="shared" ref="C21:AB21" si="4">IF(B9=0,"--",(C9/B9)*100-100)</f>
        <v>179.33579335793354</v>
      </c>
      <c r="D21" s="59">
        <f t="shared" si="4"/>
        <v>-99.867899603698817</v>
      </c>
      <c r="E21" s="59">
        <f t="shared" si="4"/>
        <v>576600.00000000012</v>
      </c>
      <c r="F21" s="59">
        <f t="shared" si="4"/>
        <v>9.8838217444078253</v>
      </c>
      <c r="G21" s="59">
        <f t="shared" si="4"/>
        <v>-100</v>
      </c>
      <c r="H21" s="59" t="str">
        <f t="shared" si="4"/>
        <v>--</v>
      </c>
      <c r="I21" s="59">
        <f t="shared" si="4"/>
        <v>-93.935472600280164</v>
      </c>
      <c r="J21" s="59">
        <f t="shared" si="4"/>
        <v>255.49450549450546</v>
      </c>
      <c r="K21" s="59">
        <f t="shared" si="4"/>
        <v>-58.253927762188439</v>
      </c>
      <c r="L21" s="59">
        <f t="shared" si="4"/>
        <v>7435.3342918763492</v>
      </c>
      <c r="M21" s="59">
        <f t="shared" si="4"/>
        <v>-6.2552651538641584</v>
      </c>
      <c r="N21" s="59">
        <f t="shared" si="4"/>
        <v>-67.799749541903893</v>
      </c>
      <c r="O21" s="59">
        <f t="shared" si="4"/>
        <v>-31.638956445885668</v>
      </c>
      <c r="P21" s="59">
        <f t="shared" si="4"/>
        <v>-62.759484775352071</v>
      </c>
      <c r="Q21" s="59">
        <f t="shared" si="4"/>
        <v>42.544289811170842</v>
      </c>
      <c r="R21" s="59">
        <f t="shared" si="4"/>
        <v>56.59043007193992</v>
      </c>
      <c r="S21" s="59">
        <f t="shared" si="4"/>
        <v>95.585503409457431</v>
      </c>
      <c r="T21" s="59">
        <f t="shared" si="4"/>
        <v>471.39777791048516</v>
      </c>
      <c r="U21" s="59">
        <f t="shared" si="4"/>
        <v>178.42659677921858</v>
      </c>
      <c r="V21" s="59">
        <f t="shared" si="4"/>
        <v>-8.2487561886696739</v>
      </c>
      <c r="W21" s="59">
        <f t="shared" si="4"/>
        <v>-55.968526529647313</v>
      </c>
      <c r="X21" s="59">
        <f t="shared" si="4"/>
        <v>-15.583845284262736</v>
      </c>
      <c r="Y21" s="59">
        <f t="shared" si="4"/>
        <v>-18.281879159454434</v>
      </c>
      <c r="Z21" s="59">
        <f t="shared" si="4"/>
        <v>-31.844066133353849</v>
      </c>
      <c r="AA21" s="59">
        <f t="shared" si="4"/>
        <v>11.607848230035785</v>
      </c>
      <c r="AB21" s="59">
        <f t="shared" si="4"/>
        <v>46.422694750812383</v>
      </c>
      <c r="AC21" s="59">
        <f t="shared" ref="AC21:AD23" si="5">IF(AB9=0,"--",(AC9/AB9)*100-100)</f>
        <v>843.30422003640524</v>
      </c>
      <c r="AD21" s="59">
        <f t="shared" si="5"/>
        <v>-33.719487404263717</v>
      </c>
      <c r="AE21" s="59">
        <f>IFERROR((POWER(AD9/B9,1/29)*100-100),"-")</f>
        <v>47.603293362466815</v>
      </c>
    </row>
    <row r="22" spans="1:31">
      <c r="A22" s="61" t="s">
        <v>93</v>
      </c>
      <c r="B22" s="59" t="s">
        <v>97</v>
      </c>
      <c r="C22" s="59" t="str">
        <f t="shared" ref="C22:AB22" si="6">IF(B10=0,"--",(C10/B10)*100-100)</f>
        <v>--</v>
      </c>
      <c r="D22" s="59" t="str">
        <f t="shared" si="6"/>
        <v>--</v>
      </c>
      <c r="E22" s="59" t="str">
        <f t="shared" si="6"/>
        <v>--</v>
      </c>
      <c r="F22" s="59" t="str">
        <f t="shared" si="6"/>
        <v>--</v>
      </c>
      <c r="G22" s="59" t="str">
        <f t="shared" si="6"/>
        <v>--</v>
      </c>
      <c r="H22" s="59" t="str">
        <f t="shared" si="6"/>
        <v>--</v>
      </c>
      <c r="I22" s="59" t="str">
        <f t="shared" si="6"/>
        <v>--</v>
      </c>
      <c r="J22" s="59" t="str">
        <f t="shared" si="6"/>
        <v>--</v>
      </c>
      <c r="K22" s="59" t="str">
        <f t="shared" si="6"/>
        <v>--</v>
      </c>
      <c r="L22" s="59" t="str">
        <f t="shared" si="6"/>
        <v>--</v>
      </c>
      <c r="M22" s="59" t="str">
        <f t="shared" si="6"/>
        <v>--</v>
      </c>
      <c r="N22" s="59" t="str">
        <f t="shared" si="6"/>
        <v>--</v>
      </c>
      <c r="O22" s="59" t="str">
        <f t="shared" si="6"/>
        <v>--</v>
      </c>
      <c r="P22" s="59" t="str">
        <f t="shared" si="6"/>
        <v>--</v>
      </c>
      <c r="Q22" s="59" t="str">
        <f t="shared" si="6"/>
        <v>--</v>
      </c>
      <c r="R22" s="59" t="str">
        <f t="shared" si="6"/>
        <v>--</v>
      </c>
      <c r="S22" s="59" t="str">
        <f t="shared" si="6"/>
        <v>--</v>
      </c>
      <c r="T22" s="59" t="str">
        <f t="shared" si="6"/>
        <v>--</v>
      </c>
      <c r="U22" s="59" t="str">
        <f t="shared" si="6"/>
        <v>--</v>
      </c>
      <c r="V22" s="59" t="str">
        <f t="shared" si="6"/>
        <v>--</v>
      </c>
      <c r="W22" s="59" t="str">
        <f t="shared" si="6"/>
        <v>--</v>
      </c>
      <c r="X22" s="59" t="str">
        <f t="shared" si="6"/>
        <v>--</v>
      </c>
      <c r="Y22" s="59" t="str">
        <f t="shared" si="6"/>
        <v>--</v>
      </c>
      <c r="Z22" s="59" t="str">
        <f t="shared" si="6"/>
        <v>--</v>
      </c>
      <c r="AA22" s="59" t="str">
        <f t="shared" si="6"/>
        <v>--</v>
      </c>
      <c r="AB22" s="59" t="str">
        <f t="shared" si="6"/>
        <v>--</v>
      </c>
      <c r="AC22" s="59" t="str">
        <f t="shared" si="5"/>
        <v>--</v>
      </c>
      <c r="AD22" s="59" t="str">
        <f>IF(AC10=0,"--",(AD10/AC10)*100-100)</f>
        <v>--</v>
      </c>
      <c r="AE22" s="59" t="str">
        <f t="shared" ref="AE22" si="7">IFERROR((POWER(AD10/B10,1/29)*100-100),"-")</f>
        <v>-</v>
      </c>
    </row>
    <row r="23" spans="1:31">
      <c r="A23" s="62" t="s">
        <v>170</v>
      </c>
      <c r="B23" s="59" t="s">
        <v>97</v>
      </c>
      <c r="C23" s="59">
        <f t="shared" ref="C23:AB23" si="8">IF(B11=0,"--",(C11/B11)*100-100)</f>
        <v>179.33579335793354</v>
      </c>
      <c r="D23" s="59">
        <f t="shared" si="8"/>
        <v>-99.867899603698817</v>
      </c>
      <c r="E23" s="59">
        <f t="shared" si="8"/>
        <v>576600.00000000012</v>
      </c>
      <c r="F23" s="59">
        <f t="shared" si="8"/>
        <v>9.8838217444078253</v>
      </c>
      <c r="G23" s="59">
        <f t="shared" si="8"/>
        <v>-100</v>
      </c>
      <c r="H23" s="59" t="str">
        <f t="shared" si="8"/>
        <v>--</v>
      </c>
      <c r="I23" s="59">
        <f t="shared" si="8"/>
        <v>-93.935472600280164</v>
      </c>
      <c r="J23" s="59">
        <f t="shared" si="8"/>
        <v>255.49450549450546</v>
      </c>
      <c r="K23" s="59">
        <f t="shared" si="8"/>
        <v>-58.253927762188439</v>
      </c>
      <c r="L23" s="59">
        <f t="shared" si="8"/>
        <v>7435.3342918763492</v>
      </c>
      <c r="M23" s="59">
        <f t="shared" si="8"/>
        <v>-6.2552651538641584</v>
      </c>
      <c r="N23" s="59">
        <f t="shared" si="8"/>
        <v>-67.799749541903893</v>
      </c>
      <c r="O23" s="59">
        <f t="shared" si="8"/>
        <v>-31.638956445885668</v>
      </c>
      <c r="P23" s="59">
        <f t="shared" si="8"/>
        <v>-62.759484775352071</v>
      </c>
      <c r="Q23" s="59">
        <f t="shared" si="8"/>
        <v>42.544289811170842</v>
      </c>
      <c r="R23" s="59">
        <f t="shared" si="8"/>
        <v>56.59043007193992</v>
      </c>
      <c r="S23" s="59">
        <f t="shared" si="8"/>
        <v>95.585503409457431</v>
      </c>
      <c r="T23" s="59">
        <f t="shared" si="8"/>
        <v>471.39777791048516</v>
      </c>
      <c r="U23" s="59">
        <f t="shared" si="8"/>
        <v>178.42659677921858</v>
      </c>
      <c r="V23" s="59">
        <f t="shared" si="8"/>
        <v>-8.2487561886696739</v>
      </c>
      <c r="W23" s="59">
        <f t="shared" si="8"/>
        <v>-55.968526529647313</v>
      </c>
      <c r="X23" s="59">
        <f t="shared" si="8"/>
        <v>-15.583845284262736</v>
      </c>
      <c r="Y23" s="59">
        <f t="shared" si="8"/>
        <v>-18.281879159454434</v>
      </c>
      <c r="Z23" s="59">
        <f t="shared" si="8"/>
        <v>-31.844066133353849</v>
      </c>
      <c r="AA23" s="59">
        <f t="shared" si="8"/>
        <v>11.607848230035785</v>
      </c>
      <c r="AB23" s="59">
        <f t="shared" si="8"/>
        <v>46.422694750812383</v>
      </c>
      <c r="AC23" s="59">
        <f t="shared" si="5"/>
        <v>843.30422003640524</v>
      </c>
      <c r="AD23" s="59">
        <f>IF(AC11=0,"--",(AD11/AC11)*100-100)</f>
        <v>-33.719487404263717</v>
      </c>
      <c r="AE23" s="59">
        <f>IFERROR((POWER(AD11/B11,1/29)*100-100),"-")</f>
        <v>47.603293362466815</v>
      </c>
    </row>
    <row r="24" spans="1:31" ht="13.8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  <row r="25" spans="1:31" ht="13.8" thickTop="1">
      <c r="A25" s="22" t="s">
        <v>288</v>
      </c>
    </row>
    <row r="26" spans="1:31">
      <c r="A26" s="118" t="s">
        <v>159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42"/>
      <c r="Z26" s="42"/>
      <c r="AA26" s="42"/>
      <c r="AB26" s="42"/>
      <c r="AC26" s="42"/>
      <c r="AD26" s="42"/>
    </row>
  </sheetData>
  <mergeCells count="6">
    <mergeCell ref="A26:X26"/>
    <mergeCell ref="B7:AE7"/>
    <mergeCell ref="B13:AE13"/>
    <mergeCell ref="B19:AE19"/>
    <mergeCell ref="B2:AE2"/>
    <mergeCell ref="B4:AE4"/>
  </mergeCells>
  <hyperlinks>
    <hyperlink ref="A1" location="ÍNDICE!A1" display="ÍNDICE!A1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8C9CB-6AD1-DF48-B28A-91F31F29BE3E}">
  <dimension ref="A1:F140"/>
  <sheetViews>
    <sheetView showGridLines="0" zoomScaleNormal="100" workbookViewId="0"/>
  </sheetViews>
  <sheetFormatPr baseColWidth="10" defaultColWidth="11.44140625" defaultRowHeight="14.4"/>
  <cols>
    <col min="1" max="1" width="10.6640625" style="97" customWidth="1"/>
    <col min="2" max="2" width="6.33203125" style="97" customWidth="1"/>
    <col min="3" max="3" width="8.6640625" style="97" customWidth="1"/>
    <col min="4" max="4" width="49.6640625" style="97" customWidth="1"/>
    <col min="5" max="5" width="41.6640625" style="97" customWidth="1"/>
    <col min="6" max="6" width="10.6640625" style="97" bestFit="1" customWidth="1"/>
    <col min="7" max="16384" width="11.44140625" style="97"/>
  </cols>
  <sheetData>
    <row r="1" spans="1:6" ht="15.6">
      <c r="A1" s="94" t="s">
        <v>0</v>
      </c>
      <c r="B1" s="95" t="s">
        <v>172</v>
      </c>
      <c r="C1" s="96"/>
      <c r="D1" s="96"/>
      <c r="E1" s="96"/>
      <c r="F1" s="96"/>
    </row>
    <row r="2" spans="1:6">
      <c r="A2" s="96"/>
      <c r="B2" s="96" t="s">
        <v>173</v>
      </c>
      <c r="C2" s="96"/>
      <c r="D2" s="96"/>
      <c r="E2" s="96"/>
      <c r="F2" s="96"/>
    </row>
    <row r="3" spans="1:6">
      <c r="A3" s="96"/>
      <c r="B3" s="96" t="s">
        <v>174</v>
      </c>
      <c r="C3" s="96"/>
      <c r="D3" s="96"/>
      <c r="E3" s="96"/>
      <c r="F3" s="96"/>
    </row>
    <row r="4" spans="1:6" ht="15" customHeight="1">
      <c r="A4" s="96"/>
      <c r="B4" s="96" t="s">
        <v>175</v>
      </c>
      <c r="C4" s="96"/>
      <c r="D4" s="96"/>
      <c r="E4" s="96"/>
      <c r="F4" s="96"/>
    </row>
    <row r="5" spans="1:6">
      <c r="A5" s="96"/>
      <c r="B5" s="98" t="s">
        <v>35</v>
      </c>
      <c r="C5" s="96"/>
      <c r="D5" s="96"/>
      <c r="E5" s="96"/>
      <c r="F5" s="96"/>
    </row>
    <row r="6" spans="1:6">
      <c r="A6" s="96"/>
      <c r="B6" s="96" t="s">
        <v>36</v>
      </c>
      <c r="C6" s="96" t="s">
        <v>37</v>
      </c>
      <c r="D6" s="96" t="s">
        <v>38</v>
      </c>
      <c r="E6" s="96" t="s">
        <v>39</v>
      </c>
      <c r="F6" s="96" t="s">
        <v>40</v>
      </c>
    </row>
    <row r="7" spans="1:6">
      <c r="A7" s="96"/>
      <c r="B7" s="96">
        <v>1</v>
      </c>
      <c r="C7" s="99">
        <v>381900</v>
      </c>
      <c r="D7" s="99" t="s">
        <v>176</v>
      </c>
      <c r="E7" s="96" t="s">
        <v>41</v>
      </c>
      <c r="F7" s="96" t="s">
        <v>42</v>
      </c>
    </row>
    <row r="8" spans="1:6">
      <c r="A8" s="96"/>
      <c r="B8" s="96">
        <v>2</v>
      </c>
      <c r="C8" s="99">
        <v>382000</v>
      </c>
      <c r="D8" s="99" t="s">
        <v>177</v>
      </c>
      <c r="E8" s="96" t="s">
        <v>41</v>
      </c>
      <c r="F8" s="96" t="s">
        <v>42</v>
      </c>
    </row>
    <row r="9" spans="1:6">
      <c r="A9" s="96"/>
      <c r="B9" s="96">
        <v>3</v>
      </c>
      <c r="C9" s="99">
        <v>400912</v>
      </c>
      <c r="D9" s="99" t="s">
        <v>43</v>
      </c>
      <c r="E9" s="96" t="s">
        <v>44</v>
      </c>
      <c r="F9" s="96" t="s">
        <v>42</v>
      </c>
    </row>
    <row r="10" spans="1:6">
      <c r="A10" s="96"/>
      <c r="B10" s="96">
        <v>4</v>
      </c>
      <c r="C10" s="99">
        <v>400922</v>
      </c>
      <c r="D10" s="99" t="s">
        <v>43</v>
      </c>
      <c r="E10" s="96" t="s">
        <v>44</v>
      </c>
      <c r="F10" s="96" t="s">
        <v>42</v>
      </c>
    </row>
    <row r="11" spans="1:6">
      <c r="A11" s="96"/>
      <c r="B11" s="96">
        <v>5</v>
      </c>
      <c r="C11" s="99">
        <v>400932</v>
      </c>
      <c r="D11" s="99" t="s">
        <v>43</v>
      </c>
      <c r="E11" s="96" t="s">
        <v>44</v>
      </c>
      <c r="F11" s="96" t="s">
        <v>42</v>
      </c>
    </row>
    <row r="12" spans="1:6">
      <c r="A12" s="96"/>
      <c r="B12" s="96">
        <v>6</v>
      </c>
      <c r="C12" s="99">
        <v>400942</v>
      </c>
      <c r="D12" s="99" t="s">
        <v>43</v>
      </c>
      <c r="E12" s="96" t="s">
        <v>44</v>
      </c>
      <c r="F12" s="96" t="s">
        <v>42</v>
      </c>
    </row>
    <row r="13" spans="1:6">
      <c r="A13" s="96"/>
      <c r="B13" s="96">
        <v>7</v>
      </c>
      <c r="C13" s="99">
        <v>400950</v>
      </c>
      <c r="D13" s="99" t="s">
        <v>178</v>
      </c>
      <c r="E13" s="96" t="s">
        <v>44</v>
      </c>
      <c r="F13" s="96" t="s">
        <v>42</v>
      </c>
    </row>
    <row r="14" spans="1:6">
      <c r="A14" s="96"/>
      <c r="B14" s="96">
        <v>8</v>
      </c>
      <c r="C14" s="99">
        <v>401010</v>
      </c>
      <c r="D14" s="99" t="s">
        <v>45</v>
      </c>
      <c r="E14" s="96" t="s">
        <v>46</v>
      </c>
      <c r="F14" s="96" t="s">
        <v>42</v>
      </c>
    </row>
    <row r="15" spans="1:6">
      <c r="A15" s="96"/>
      <c r="B15" s="96">
        <v>9</v>
      </c>
      <c r="C15" s="99">
        <v>401110</v>
      </c>
      <c r="D15" s="99" t="s">
        <v>179</v>
      </c>
      <c r="E15" s="96" t="s">
        <v>47</v>
      </c>
      <c r="F15" s="96" t="s">
        <v>42</v>
      </c>
    </row>
    <row r="16" spans="1:6">
      <c r="A16" s="96"/>
      <c r="B16" s="96">
        <v>10</v>
      </c>
      <c r="C16" s="99">
        <v>401120</v>
      </c>
      <c r="D16" s="99" t="s">
        <v>180</v>
      </c>
      <c r="E16" s="96" t="s">
        <v>47</v>
      </c>
      <c r="F16" s="96" t="s">
        <v>42</v>
      </c>
    </row>
    <row r="17" spans="1:6">
      <c r="A17" s="96"/>
      <c r="B17" s="96">
        <v>11</v>
      </c>
      <c r="C17" s="99">
        <v>401210</v>
      </c>
      <c r="D17" s="99" t="s">
        <v>181</v>
      </c>
      <c r="E17" s="96" t="s">
        <v>47</v>
      </c>
      <c r="F17" s="96" t="s">
        <v>42</v>
      </c>
    </row>
    <row r="18" spans="1:6">
      <c r="A18" s="96"/>
      <c r="B18" s="96">
        <v>12</v>
      </c>
      <c r="C18" s="99">
        <v>401211</v>
      </c>
      <c r="D18" s="99" t="s">
        <v>182</v>
      </c>
      <c r="E18" s="96" t="s">
        <v>47</v>
      </c>
      <c r="F18" s="96" t="s">
        <v>42</v>
      </c>
    </row>
    <row r="19" spans="1:6">
      <c r="A19" s="96"/>
      <c r="B19" s="96">
        <v>13</v>
      </c>
      <c r="C19" s="99">
        <v>401212</v>
      </c>
      <c r="D19" s="99" t="s">
        <v>48</v>
      </c>
      <c r="E19" s="96" t="s">
        <v>47</v>
      </c>
      <c r="F19" s="96" t="s">
        <v>42</v>
      </c>
    </row>
    <row r="20" spans="1:6">
      <c r="A20" s="96"/>
      <c r="B20" s="96">
        <v>14</v>
      </c>
      <c r="C20" s="99">
        <v>401219</v>
      </c>
      <c r="D20" s="99" t="s">
        <v>49</v>
      </c>
      <c r="E20" s="96" t="s">
        <v>47</v>
      </c>
      <c r="F20" s="96" t="s">
        <v>42</v>
      </c>
    </row>
    <row r="21" spans="1:6">
      <c r="A21" s="96"/>
      <c r="B21" s="96">
        <v>15</v>
      </c>
      <c r="C21" s="99">
        <v>401220</v>
      </c>
      <c r="D21" s="99" t="s">
        <v>50</v>
      </c>
      <c r="E21" s="96" t="s">
        <v>47</v>
      </c>
      <c r="F21" s="96" t="s">
        <v>42</v>
      </c>
    </row>
    <row r="22" spans="1:6">
      <c r="A22" s="96"/>
      <c r="B22" s="96">
        <v>16</v>
      </c>
      <c r="C22" s="99">
        <v>401310</v>
      </c>
      <c r="D22" s="99" t="s">
        <v>179</v>
      </c>
      <c r="E22" s="96" t="s">
        <v>47</v>
      </c>
      <c r="F22" s="96" t="s">
        <v>42</v>
      </c>
    </row>
    <row r="23" spans="1:6">
      <c r="A23" s="96"/>
      <c r="B23" s="96">
        <v>17</v>
      </c>
      <c r="C23" s="99">
        <v>401693</v>
      </c>
      <c r="D23" s="99" t="s">
        <v>183</v>
      </c>
      <c r="E23" s="96" t="s">
        <v>46</v>
      </c>
      <c r="F23" s="96" t="s">
        <v>42</v>
      </c>
    </row>
    <row r="24" spans="1:6">
      <c r="A24" s="96"/>
      <c r="B24" s="96">
        <v>18</v>
      </c>
      <c r="C24" s="99">
        <v>401699</v>
      </c>
      <c r="D24" s="99" t="s">
        <v>51</v>
      </c>
      <c r="E24" s="96" t="s">
        <v>41</v>
      </c>
      <c r="F24" s="96" t="s">
        <v>42</v>
      </c>
    </row>
    <row r="25" spans="1:6">
      <c r="A25" s="96"/>
      <c r="B25" s="96">
        <v>19</v>
      </c>
      <c r="C25" s="99">
        <v>681310</v>
      </c>
      <c r="D25" s="99" t="s">
        <v>52</v>
      </c>
      <c r="E25" s="96" t="s">
        <v>44</v>
      </c>
      <c r="F25" s="96" t="s">
        <v>42</v>
      </c>
    </row>
    <row r="26" spans="1:6">
      <c r="A26" s="96"/>
      <c r="B26" s="96">
        <v>20</v>
      </c>
      <c r="C26" s="99">
        <v>681320</v>
      </c>
      <c r="D26" s="99">
        <v>0</v>
      </c>
      <c r="E26" s="96" t="s">
        <v>44</v>
      </c>
      <c r="F26" s="96" t="s">
        <v>42</v>
      </c>
    </row>
    <row r="27" spans="1:6">
      <c r="A27" s="96"/>
      <c r="B27" s="96">
        <v>21</v>
      </c>
      <c r="C27" s="99">
        <v>681381</v>
      </c>
      <c r="D27" s="99">
        <v>0</v>
      </c>
      <c r="E27" s="96" t="s">
        <v>44</v>
      </c>
      <c r="F27" s="96" t="s">
        <v>42</v>
      </c>
    </row>
    <row r="28" spans="1:6">
      <c r="A28" s="96"/>
      <c r="B28" s="96">
        <v>22</v>
      </c>
      <c r="C28" s="99">
        <v>681389</v>
      </c>
      <c r="D28" s="99">
        <v>0</v>
      </c>
      <c r="E28" s="96" t="s">
        <v>44</v>
      </c>
      <c r="F28" s="96" t="s">
        <v>42</v>
      </c>
    </row>
    <row r="29" spans="1:6">
      <c r="A29" s="96"/>
      <c r="B29" s="96">
        <v>23</v>
      </c>
      <c r="C29" s="99">
        <v>681390</v>
      </c>
      <c r="D29" s="99" t="s">
        <v>51</v>
      </c>
      <c r="E29" s="96" t="s">
        <v>44</v>
      </c>
      <c r="F29" s="96" t="s">
        <v>42</v>
      </c>
    </row>
    <row r="30" spans="1:6">
      <c r="A30" s="96"/>
      <c r="B30" s="96">
        <v>24</v>
      </c>
      <c r="C30" s="99">
        <v>700711</v>
      </c>
      <c r="D30" s="99" t="s">
        <v>184</v>
      </c>
      <c r="E30" s="96" t="s">
        <v>53</v>
      </c>
      <c r="F30" s="96" t="s">
        <v>42</v>
      </c>
    </row>
    <row r="31" spans="1:6">
      <c r="A31" s="96"/>
      <c r="B31" s="96">
        <v>25</v>
      </c>
      <c r="C31" s="99">
        <v>700721</v>
      </c>
      <c r="D31" s="99" t="s">
        <v>184</v>
      </c>
      <c r="E31" s="96" t="s">
        <v>53</v>
      </c>
      <c r="F31" s="96" t="s">
        <v>42</v>
      </c>
    </row>
    <row r="32" spans="1:6">
      <c r="A32" s="96"/>
      <c r="B32" s="96">
        <v>26</v>
      </c>
      <c r="C32" s="99">
        <v>700910</v>
      </c>
      <c r="D32" s="99" t="s">
        <v>54</v>
      </c>
      <c r="E32" s="96" t="s">
        <v>53</v>
      </c>
      <c r="F32" s="96" t="s">
        <v>42</v>
      </c>
    </row>
    <row r="33" spans="1:6">
      <c r="A33" s="96"/>
      <c r="B33" s="96">
        <v>27</v>
      </c>
      <c r="C33" s="99">
        <v>731511</v>
      </c>
      <c r="D33" s="99" t="e">
        <v>#N/A</v>
      </c>
      <c r="E33" s="96" t="s">
        <v>41</v>
      </c>
      <c r="F33" s="96" t="s">
        <v>42</v>
      </c>
    </row>
    <row r="34" spans="1:6">
      <c r="A34" s="96"/>
      <c r="B34" s="96">
        <v>28</v>
      </c>
      <c r="C34" s="99">
        <v>731816</v>
      </c>
      <c r="D34" s="99" t="s">
        <v>55</v>
      </c>
      <c r="E34" s="96" t="s">
        <v>44</v>
      </c>
      <c r="F34" s="96" t="s">
        <v>42</v>
      </c>
    </row>
    <row r="35" spans="1:6">
      <c r="A35" s="96"/>
      <c r="B35" s="96">
        <v>29</v>
      </c>
      <c r="C35" s="99">
        <v>732010</v>
      </c>
      <c r="D35" s="99" t="s">
        <v>56</v>
      </c>
      <c r="E35" s="96" t="s">
        <v>44</v>
      </c>
      <c r="F35" s="96" t="s">
        <v>42</v>
      </c>
    </row>
    <row r="36" spans="1:6">
      <c r="A36" s="96"/>
      <c r="B36" s="96">
        <v>30</v>
      </c>
      <c r="C36" s="99">
        <v>732020</v>
      </c>
      <c r="D36" s="99" t="s">
        <v>57</v>
      </c>
      <c r="E36" s="96" t="s">
        <v>44</v>
      </c>
      <c r="F36" s="96" t="s">
        <v>42</v>
      </c>
    </row>
    <row r="37" spans="1:6">
      <c r="A37" s="96"/>
      <c r="B37" s="96">
        <v>31</v>
      </c>
      <c r="C37" s="99">
        <v>830120</v>
      </c>
      <c r="D37" s="99" t="s">
        <v>185</v>
      </c>
      <c r="E37" s="96" t="s">
        <v>53</v>
      </c>
      <c r="F37" s="96" t="s">
        <v>42</v>
      </c>
    </row>
    <row r="38" spans="1:6">
      <c r="A38" s="96"/>
      <c r="B38" s="96">
        <v>32</v>
      </c>
      <c r="C38" s="99">
        <v>830210</v>
      </c>
      <c r="D38" s="99" t="s">
        <v>186</v>
      </c>
      <c r="E38" s="96" t="s">
        <v>53</v>
      </c>
      <c r="F38" s="96" t="s">
        <v>42</v>
      </c>
    </row>
    <row r="39" spans="1:6">
      <c r="A39" s="96"/>
      <c r="B39" s="96">
        <v>33</v>
      </c>
      <c r="C39" s="99">
        <v>830230</v>
      </c>
      <c r="D39" s="99" t="s">
        <v>187</v>
      </c>
      <c r="E39" s="96" t="s">
        <v>53</v>
      </c>
      <c r="F39" s="96" t="s">
        <v>42</v>
      </c>
    </row>
    <row r="40" spans="1:6">
      <c r="A40" s="96"/>
      <c r="B40" s="96">
        <v>34</v>
      </c>
      <c r="C40" s="99">
        <v>840734</v>
      </c>
      <c r="D40" s="99" t="s">
        <v>188</v>
      </c>
      <c r="E40" s="96" t="s">
        <v>46</v>
      </c>
      <c r="F40" s="96" t="s">
        <v>42</v>
      </c>
    </row>
    <row r="41" spans="1:6">
      <c r="A41" s="96"/>
      <c r="B41" s="96">
        <v>35</v>
      </c>
      <c r="C41" s="99">
        <v>840820</v>
      </c>
      <c r="D41" s="99" t="s">
        <v>189</v>
      </c>
      <c r="E41" s="96" t="s">
        <v>46</v>
      </c>
      <c r="F41" s="96" t="s">
        <v>42</v>
      </c>
    </row>
    <row r="42" spans="1:6">
      <c r="A42" s="96"/>
      <c r="B42" s="96">
        <v>36</v>
      </c>
      <c r="C42" s="99">
        <v>840991</v>
      </c>
      <c r="D42" s="99" t="s">
        <v>190</v>
      </c>
      <c r="E42" s="96" t="s">
        <v>46</v>
      </c>
      <c r="F42" s="96" t="s">
        <v>42</v>
      </c>
    </row>
    <row r="43" spans="1:6">
      <c r="A43" s="96"/>
      <c r="B43" s="96">
        <v>37</v>
      </c>
      <c r="C43" s="99">
        <v>840999</v>
      </c>
      <c r="D43" s="99" t="s">
        <v>51</v>
      </c>
      <c r="E43" s="96" t="s">
        <v>46</v>
      </c>
      <c r="F43" s="96" t="s">
        <v>42</v>
      </c>
    </row>
    <row r="44" spans="1:6">
      <c r="A44" s="96"/>
      <c r="B44" s="96">
        <v>38</v>
      </c>
      <c r="C44" s="99">
        <v>841330</v>
      </c>
      <c r="D44" s="99" t="s">
        <v>191</v>
      </c>
      <c r="E44" s="96" t="s">
        <v>46</v>
      </c>
      <c r="F44" s="96" t="s">
        <v>42</v>
      </c>
    </row>
    <row r="45" spans="1:6">
      <c r="A45" s="96"/>
      <c r="B45" s="96">
        <v>39</v>
      </c>
      <c r="C45" s="99">
        <v>841391</v>
      </c>
      <c r="D45" s="99" t="s">
        <v>58</v>
      </c>
      <c r="E45" s="96" t="s">
        <v>46</v>
      </c>
      <c r="F45" s="96" t="s">
        <v>42</v>
      </c>
    </row>
    <row r="46" spans="1:6">
      <c r="A46" s="96"/>
      <c r="B46" s="96">
        <v>40</v>
      </c>
      <c r="C46" s="99">
        <v>841430</v>
      </c>
      <c r="D46" s="99" t="s">
        <v>192</v>
      </c>
      <c r="E46" s="96" t="s">
        <v>59</v>
      </c>
      <c r="F46" s="96" t="s">
        <v>42</v>
      </c>
    </row>
    <row r="47" spans="1:6">
      <c r="A47" s="96"/>
      <c r="B47" s="96">
        <v>41</v>
      </c>
      <c r="C47" s="99">
        <v>841459</v>
      </c>
      <c r="D47" s="99" t="s">
        <v>49</v>
      </c>
      <c r="E47" s="96" t="s">
        <v>46</v>
      </c>
      <c r="F47" s="96" t="s">
        <v>42</v>
      </c>
    </row>
    <row r="48" spans="1:6">
      <c r="A48" s="96"/>
      <c r="B48" s="96">
        <v>42</v>
      </c>
      <c r="C48" s="99">
        <v>841520</v>
      </c>
      <c r="D48" s="99" t="s">
        <v>193</v>
      </c>
      <c r="E48" s="96" t="s">
        <v>59</v>
      </c>
      <c r="F48" s="96" t="s">
        <v>42</v>
      </c>
    </row>
    <row r="49" spans="1:6">
      <c r="A49" s="96"/>
      <c r="B49" s="96">
        <v>43</v>
      </c>
      <c r="C49" s="99">
        <v>841583</v>
      </c>
      <c r="D49" s="99" t="s">
        <v>60</v>
      </c>
      <c r="E49" s="96" t="s">
        <v>59</v>
      </c>
      <c r="F49" s="96" t="s">
        <v>42</v>
      </c>
    </row>
    <row r="50" spans="1:6">
      <c r="A50" s="96"/>
      <c r="B50" s="96">
        <v>44</v>
      </c>
      <c r="C50" s="99">
        <v>841590</v>
      </c>
      <c r="D50" s="99" t="s">
        <v>61</v>
      </c>
      <c r="E50" s="96" t="s">
        <v>59</v>
      </c>
      <c r="F50" s="96" t="s">
        <v>42</v>
      </c>
    </row>
    <row r="51" spans="1:6">
      <c r="A51" s="96"/>
      <c r="B51" s="96">
        <v>45</v>
      </c>
      <c r="C51" s="99">
        <v>842123</v>
      </c>
      <c r="D51" s="99" t="s">
        <v>194</v>
      </c>
      <c r="E51" s="96" t="s">
        <v>46</v>
      </c>
      <c r="F51" s="96" t="s">
        <v>42</v>
      </c>
    </row>
    <row r="52" spans="1:6">
      <c r="A52" s="96"/>
      <c r="B52" s="96">
        <v>46</v>
      </c>
      <c r="C52" s="99">
        <v>842131</v>
      </c>
      <c r="D52" s="99" t="s">
        <v>195</v>
      </c>
      <c r="E52" s="96" t="s">
        <v>46</v>
      </c>
      <c r="F52" s="96" t="s">
        <v>42</v>
      </c>
    </row>
    <row r="53" spans="1:6">
      <c r="A53" s="96"/>
      <c r="B53" s="96">
        <v>47</v>
      </c>
      <c r="C53" s="99">
        <v>842139</v>
      </c>
      <c r="D53" s="99" t="s">
        <v>49</v>
      </c>
      <c r="E53" s="96" t="s">
        <v>44</v>
      </c>
      <c r="F53" s="96" t="s">
        <v>42</v>
      </c>
    </row>
    <row r="54" spans="1:6">
      <c r="A54" s="96"/>
      <c r="B54" s="96">
        <v>48</v>
      </c>
      <c r="C54" s="99">
        <v>842549</v>
      </c>
      <c r="D54" s="99" t="s">
        <v>49</v>
      </c>
      <c r="E54" s="96" t="s">
        <v>41</v>
      </c>
      <c r="F54" s="96" t="s">
        <v>42</v>
      </c>
    </row>
    <row r="55" spans="1:6">
      <c r="A55" s="96"/>
      <c r="B55" s="96">
        <v>49</v>
      </c>
      <c r="C55" s="99">
        <v>842691</v>
      </c>
      <c r="D55" s="99" t="s">
        <v>196</v>
      </c>
      <c r="E55" s="96" t="s">
        <v>41</v>
      </c>
      <c r="F55" s="96" t="s">
        <v>42</v>
      </c>
    </row>
    <row r="56" spans="1:6">
      <c r="A56" s="96"/>
      <c r="B56" s="96">
        <v>50</v>
      </c>
      <c r="C56" s="99">
        <v>843110</v>
      </c>
      <c r="D56" s="99" t="s">
        <v>197</v>
      </c>
      <c r="E56" s="96" t="s">
        <v>41</v>
      </c>
      <c r="F56" s="96" t="s">
        <v>42</v>
      </c>
    </row>
    <row r="57" spans="1:6">
      <c r="A57" s="96"/>
      <c r="B57" s="96">
        <v>51</v>
      </c>
      <c r="C57" s="99">
        <v>848210</v>
      </c>
      <c r="D57" s="99" t="s">
        <v>62</v>
      </c>
      <c r="E57" s="96" t="s">
        <v>44</v>
      </c>
      <c r="F57" s="96" t="s">
        <v>42</v>
      </c>
    </row>
    <row r="58" spans="1:6">
      <c r="A58" s="96"/>
      <c r="B58" s="96">
        <v>52</v>
      </c>
      <c r="C58" s="99">
        <v>848220</v>
      </c>
      <c r="D58" s="99" t="s">
        <v>198</v>
      </c>
      <c r="E58" s="96" t="s">
        <v>44</v>
      </c>
      <c r="F58" s="96" t="s">
        <v>42</v>
      </c>
    </row>
    <row r="59" spans="1:6">
      <c r="A59" s="96"/>
      <c r="B59" s="96">
        <v>53</v>
      </c>
      <c r="C59" s="99">
        <v>848240</v>
      </c>
      <c r="D59" s="99" t="s">
        <v>63</v>
      </c>
      <c r="E59" s="96" t="s">
        <v>44</v>
      </c>
      <c r="F59" s="96" t="s">
        <v>42</v>
      </c>
    </row>
    <row r="60" spans="1:6">
      <c r="A60" s="96"/>
      <c r="B60" s="96">
        <v>54</v>
      </c>
      <c r="C60" s="99">
        <v>848250</v>
      </c>
      <c r="D60" s="99" t="s">
        <v>199</v>
      </c>
      <c r="E60" s="96" t="s">
        <v>44</v>
      </c>
      <c r="F60" s="96" t="s">
        <v>42</v>
      </c>
    </row>
    <row r="61" spans="1:6">
      <c r="A61" s="96"/>
      <c r="B61" s="96">
        <v>55</v>
      </c>
      <c r="C61" s="99">
        <v>848310</v>
      </c>
      <c r="D61" s="99" t="s">
        <v>200</v>
      </c>
      <c r="E61" s="96" t="s">
        <v>46</v>
      </c>
      <c r="F61" s="96" t="s">
        <v>42</v>
      </c>
    </row>
    <row r="62" spans="1:6">
      <c r="A62" s="96"/>
      <c r="B62" s="96">
        <v>56</v>
      </c>
      <c r="C62" s="99">
        <v>850132</v>
      </c>
      <c r="D62" s="99" t="s">
        <v>201</v>
      </c>
      <c r="E62" s="96" t="s">
        <v>59</v>
      </c>
      <c r="F62" s="96" t="s">
        <v>42</v>
      </c>
    </row>
    <row r="63" spans="1:6">
      <c r="A63" s="96"/>
      <c r="B63" s="96">
        <v>57</v>
      </c>
      <c r="C63" s="99">
        <v>850710</v>
      </c>
      <c r="D63" s="99" t="s">
        <v>202</v>
      </c>
      <c r="E63" s="96" t="s">
        <v>59</v>
      </c>
      <c r="F63" s="96" t="s">
        <v>42</v>
      </c>
    </row>
    <row r="64" spans="1:6">
      <c r="A64" s="96"/>
      <c r="B64" s="96">
        <v>58</v>
      </c>
      <c r="C64" s="99">
        <v>850730</v>
      </c>
      <c r="D64" s="99" t="s">
        <v>129</v>
      </c>
      <c r="E64" s="96" t="s">
        <v>59</v>
      </c>
      <c r="F64" s="96" t="s">
        <v>42</v>
      </c>
    </row>
    <row r="65" spans="1:6">
      <c r="A65" s="96"/>
      <c r="B65" s="96">
        <v>59</v>
      </c>
      <c r="C65" s="99">
        <v>850740</v>
      </c>
      <c r="D65" s="99" t="s">
        <v>203</v>
      </c>
      <c r="E65" s="96" t="s">
        <v>59</v>
      </c>
      <c r="F65" s="96" t="s">
        <v>42</v>
      </c>
    </row>
    <row r="66" spans="1:6">
      <c r="A66" s="96"/>
      <c r="B66" s="96">
        <v>60</v>
      </c>
      <c r="C66" s="99">
        <v>850760</v>
      </c>
      <c r="D66" s="99" t="e">
        <v>#N/A</v>
      </c>
      <c r="E66" s="96" t="s">
        <v>59</v>
      </c>
      <c r="F66" s="96" t="s">
        <v>42</v>
      </c>
    </row>
    <row r="67" spans="1:6">
      <c r="A67" s="96"/>
      <c r="B67" s="96">
        <v>61</v>
      </c>
      <c r="C67" s="99">
        <v>850790</v>
      </c>
      <c r="D67" s="99" t="s">
        <v>61</v>
      </c>
      <c r="E67" s="96" t="s">
        <v>59</v>
      </c>
      <c r="F67" s="96" t="s">
        <v>42</v>
      </c>
    </row>
    <row r="68" spans="1:6">
      <c r="A68" s="96"/>
      <c r="B68" s="96">
        <v>62</v>
      </c>
      <c r="C68" s="99">
        <v>851110</v>
      </c>
      <c r="D68" s="99" t="s">
        <v>204</v>
      </c>
      <c r="E68" s="96" t="s">
        <v>59</v>
      </c>
      <c r="F68" s="96" t="s">
        <v>42</v>
      </c>
    </row>
    <row r="69" spans="1:6">
      <c r="A69" s="96"/>
      <c r="B69" s="96">
        <v>63</v>
      </c>
      <c r="C69" s="99">
        <v>851120</v>
      </c>
      <c r="D69" s="99" t="s">
        <v>205</v>
      </c>
      <c r="E69" s="96" t="s">
        <v>59</v>
      </c>
      <c r="F69" s="96" t="s">
        <v>42</v>
      </c>
    </row>
    <row r="70" spans="1:6">
      <c r="A70" s="96"/>
      <c r="B70" s="96">
        <v>64</v>
      </c>
      <c r="C70" s="99">
        <v>851130</v>
      </c>
      <c r="D70" s="99" t="s">
        <v>64</v>
      </c>
      <c r="E70" s="96" t="s">
        <v>59</v>
      </c>
      <c r="F70" s="96" t="s">
        <v>42</v>
      </c>
    </row>
    <row r="71" spans="1:6">
      <c r="A71" s="96"/>
      <c r="B71" s="96">
        <v>65</v>
      </c>
      <c r="C71" s="99">
        <v>851140</v>
      </c>
      <c r="D71" s="99" t="s">
        <v>206</v>
      </c>
      <c r="E71" s="96" t="s">
        <v>59</v>
      </c>
      <c r="F71" s="96" t="s">
        <v>42</v>
      </c>
    </row>
    <row r="72" spans="1:6">
      <c r="A72" s="96"/>
      <c r="B72" s="96">
        <v>66</v>
      </c>
      <c r="C72" s="99">
        <v>851150</v>
      </c>
      <c r="D72" s="99" t="s">
        <v>65</v>
      </c>
      <c r="E72" s="96" t="s">
        <v>59</v>
      </c>
      <c r="F72" s="96" t="s">
        <v>42</v>
      </c>
    </row>
    <row r="73" spans="1:6">
      <c r="A73" s="96"/>
      <c r="B73" s="96">
        <v>67</v>
      </c>
      <c r="C73" s="99">
        <v>851180</v>
      </c>
      <c r="D73" s="99" t="s">
        <v>66</v>
      </c>
      <c r="E73" s="96" t="s">
        <v>59</v>
      </c>
      <c r="F73" s="96" t="s">
        <v>42</v>
      </c>
    </row>
    <row r="74" spans="1:6">
      <c r="A74" s="96"/>
      <c r="B74" s="96">
        <v>68</v>
      </c>
      <c r="C74" s="99">
        <v>851190</v>
      </c>
      <c r="D74" s="99" t="s">
        <v>61</v>
      </c>
      <c r="E74" s="96" t="s">
        <v>59</v>
      </c>
      <c r="F74" s="96" t="s">
        <v>42</v>
      </c>
    </row>
    <row r="75" spans="1:6">
      <c r="A75" s="96"/>
      <c r="B75" s="96">
        <v>69</v>
      </c>
      <c r="C75" s="99">
        <v>851220</v>
      </c>
      <c r="D75" s="99" t="s">
        <v>207</v>
      </c>
      <c r="E75" s="96" t="s">
        <v>59</v>
      </c>
      <c r="F75" s="96" t="s">
        <v>42</v>
      </c>
    </row>
    <row r="76" spans="1:6">
      <c r="A76" s="96"/>
      <c r="B76" s="96">
        <v>70</v>
      </c>
      <c r="C76" s="99">
        <v>851230</v>
      </c>
      <c r="D76" s="99" t="s">
        <v>208</v>
      </c>
      <c r="E76" s="96" t="s">
        <v>59</v>
      </c>
      <c r="F76" s="96" t="s">
        <v>42</v>
      </c>
    </row>
    <row r="77" spans="1:6">
      <c r="A77" s="96"/>
      <c r="B77" s="96">
        <v>71</v>
      </c>
      <c r="C77" s="99">
        <v>851240</v>
      </c>
      <c r="D77" s="99" t="s">
        <v>67</v>
      </c>
      <c r="E77" s="96" t="s">
        <v>59</v>
      </c>
      <c r="F77" s="96" t="s">
        <v>42</v>
      </c>
    </row>
    <row r="78" spans="1:6">
      <c r="A78" s="96"/>
      <c r="B78" s="96">
        <v>72</v>
      </c>
      <c r="C78" s="99">
        <v>851290</v>
      </c>
      <c r="D78" s="99" t="s">
        <v>61</v>
      </c>
      <c r="E78" s="96" t="s">
        <v>59</v>
      </c>
      <c r="F78" s="96" t="s">
        <v>42</v>
      </c>
    </row>
    <row r="79" spans="1:6">
      <c r="A79" s="96"/>
      <c r="B79" s="96">
        <v>73</v>
      </c>
      <c r="C79" s="99">
        <v>851712</v>
      </c>
      <c r="D79" s="99">
        <v>0</v>
      </c>
      <c r="E79" s="96" t="s">
        <v>59</v>
      </c>
      <c r="F79" s="96" t="s">
        <v>42</v>
      </c>
    </row>
    <row r="80" spans="1:6">
      <c r="A80" s="96"/>
      <c r="B80" s="96">
        <v>74</v>
      </c>
      <c r="C80" s="99">
        <v>851981</v>
      </c>
      <c r="D80" s="99">
        <v>0</v>
      </c>
      <c r="E80" s="96" t="s">
        <v>59</v>
      </c>
      <c r="F80" s="96" t="s">
        <v>42</v>
      </c>
    </row>
    <row r="81" spans="1:6">
      <c r="A81" s="96"/>
      <c r="B81" s="96">
        <v>75</v>
      </c>
      <c r="C81" s="99">
        <v>851991</v>
      </c>
      <c r="D81" s="99" t="s">
        <v>68</v>
      </c>
      <c r="E81" s="96" t="s">
        <v>59</v>
      </c>
      <c r="F81" s="96" t="s">
        <v>42</v>
      </c>
    </row>
    <row r="82" spans="1:6">
      <c r="A82" s="96"/>
      <c r="B82" s="96">
        <v>76</v>
      </c>
      <c r="C82" s="99">
        <v>851993</v>
      </c>
      <c r="D82" s="99" t="s">
        <v>69</v>
      </c>
      <c r="E82" s="96" t="s">
        <v>59</v>
      </c>
      <c r="F82" s="96" t="s">
        <v>42</v>
      </c>
    </row>
    <row r="83" spans="1:6">
      <c r="A83" s="96"/>
      <c r="B83" s="96">
        <v>77</v>
      </c>
      <c r="C83" s="99">
        <v>852520</v>
      </c>
      <c r="D83" s="99" t="s">
        <v>209</v>
      </c>
      <c r="E83" s="96" t="s">
        <v>59</v>
      </c>
      <c r="F83" s="96" t="s">
        <v>42</v>
      </c>
    </row>
    <row r="84" spans="1:6">
      <c r="A84" s="96"/>
      <c r="B84" s="96">
        <v>78</v>
      </c>
      <c r="C84" s="99">
        <v>852560</v>
      </c>
      <c r="D84" s="99">
        <v>0</v>
      </c>
      <c r="E84" s="96" t="s">
        <v>59</v>
      </c>
      <c r="F84" s="96" t="s">
        <v>42</v>
      </c>
    </row>
    <row r="85" spans="1:6">
      <c r="A85" s="96"/>
      <c r="B85" s="96">
        <v>79</v>
      </c>
      <c r="C85" s="99">
        <v>852721</v>
      </c>
      <c r="D85" s="99" t="s">
        <v>70</v>
      </c>
      <c r="E85" s="96" t="s">
        <v>59</v>
      </c>
      <c r="F85" s="96" t="s">
        <v>42</v>
      </c>
    </row>
    <row r="86" spans="1:6">
      <c r="A86" s="96"/>
      <c r="B86" s="96">
        <v>80</v>
      </c>
      <c r="C86" s="99">
        <v>852729</v>
      </c>
      <c r="D86" s="99" t="s">
        <v>49</v>
      </c>
      <c r="E86" s="96" t="s">
        <v>59</v>
      </c>
      <c r="F86" s="96" t="s">
        <v>42</v>
      </c>
    </row>
    <row r="87" spans="1:6">
      <c r="A87" s="96"/>
      <c r="B87" s="96">
        <v>81</v>
      </c>
      <c r="C87" s="99">
        <v>853180</v>
      </c>
      <c r="D87" s="99" t="s">
        <v>71</v>
      </c>
      <c r="E87" s="96" t="s">
        <v>59</v>
      </c>
      <c r="F87" s="96" t="s">
        <v>42</v>
      </c>
    </row>
    <row r="88" spans="1:6">
      <c r="A88" s="96"/>
      <c r="B88" s="96">
        <v>82</v>
      </c>
      <c r="C88" s="99">
        <v>853641</v>
      </c>
      <c r="D88" s="99" t="s">
        <v>210</v>
      </c>
      <c r="E88" s="96" t="s">
        <v>59</v>
      </c>
      <c r="F88" s="96" t="s">
        <v>42</v>
      </c>
    </row>
    <row r="89" spans="1:6">
      <c r="A89" s="96"/>
      <c r="B89" s="96">
        <v>83</v>
      </c>
      <c r="C89" s="99">
        <v>853690</v>
      </c>
      <c r="D89" s="99" t="s">
        <v>211</v>
      </c>
      <c r="E89" s="96" t="s">
        <v>59</v>
      </c>
      <c r="F89" s="96" t="s">
        <v>42</v>
      </c>
    </row>
    <row r="90" spans="1:6">
      <c r="A90" s="96"/>
      <c r="B90" s="96">
        <v>84</v>
      </c>
      <c r="C90" s="99">
        <v>853910</v>
      </c>
      <c r="D90" s="99" t="s">
        <v>212</v>
      </c>
      <c r="E90" s="96" t="s">
        <v>59</v>
      </c>
      <c r="F90" s="96" t="s">
        <v>42</v>
      </c>
    </row>
    <row r="91" spans="1:6">
      <c r="A91" s="96"/>
      <c r="B91" s="96">
        <v>85</v>
      </c>
      <c r="C91" s="99">
        <v>853921</v>
      </c>
      <c r="D91" s="99" t="s">
        <v>213</v>
      </c>
      <c r="E91" s="96" t="s">
        <v>59</v>
      </c>
      <c r="F91" s="96" t="s">
        <v>42</v>
      </c>
    </row>
    <row r="92" spans="1:6">
      <c r="A92" s="96"/>
      <c r="B92" s="96">
        <v>86</v>
      </c>
      <c r="C92" s="99">
        <v>854430</v>
      </c>
      <c r="D92" s="99" t="s">
        <v>214</v>
      </c>
      <c r="E92" s="96" t="s">
        <v>59</v>
      </c>
      <c r="F92" s="96" t="s">
        <v>42</v>
      </c>
    </row>
    <row r="93" spans="1:6">
      <c r="A93" s="96"/>
      <c r="B93" s="96">
        <v>87</v>
      </c>
      <c r="C93" s="99">
        <v>870710</v>
      </c>
      <c r="D93" s="99" t="s">
        <v>215</v>
      </c>
      <c r="E93" s="96" t="s">
        <v>53</v>
      </c>
      <c r="F93" s="96" t="s">
        <v>42</v>
      </c>
    </row>
    <row r="94" spans="1:6">
      <c r="A94" s="96"/>
      <c r="B94" s="96">
        <v>88</v>
      </c>
      <c r="C94" s="99">
        <v>870790</v>
      </c>
      <c r="D94" s="99" t="s">
        <v>51</v>
      </c>
      <c r="E94" s="96" t="s">
        <v>53</v>
      </c>
      <c r="F94" s="96" t="s">
        <v>42</v>
      </c>
    </row>
    <row r="95" spans="1:6">
      <c r="A95" s="96"/>
      <c r="B95" s="96">
        <v>89</v>
      </c>
      <c r="C95" s="99">
        <v>870810</v>
      </c>
      <c r="D95" s="99" t="s">
        <v>216</v>
      </c>
      <c r="E95" s="96" t="s">
        <v>53</v>
      </c>
      <c r="F95" s="96" t="s">
        <v>42</v>
      </c>
    </row>
    <row r="96" spans="1:6">
      <c r="A96" s="96"/>
      <c r="B96" s="96">
        <v>90</v>
      </c>
      <c r="C96" s="99">
        <v>870821</v>
      </c>
      <c r="D96" s="99" t="s">
        <v>72</v>
      </c>
      <c r="E96" s="96" t="s">
        <v>53</v>
      </c>
      <c r="F96" s="96" t="s">
        <v>42</v>
      </c>
    </row>
    <row r="97" spans="1:6">
      <c r="A97" s="96"/>
      <c r="B97" s="96">
        <v>91</v>
      </c>
      <c r="C97" s="99">
        <v>870829</v>
      </c>
      <c r="D97" s="99" t="s">
        <v>49</v>
      </c>
      <c r="E97" s="96" t="s">
        <v>53</v>
      </c>
      <c r="F97" s="96" t="s">
        <v>42</v>
      </c>
    </row>
    <row r="98" spans="1:6">
      <c r="A98" s="96"/>
      <c r="B98" s="96">
        <v>92</v>
      </c>
      <c r="C98" s="99">
        <v>870830</v>
      </c>
      <c r="D98" s="99">
        <v>0</v>
      </c>
      <c r="E98" s="96" t="s">
        <v>44</v>
      </c>
      <c r="F98" s="96" t="s">
        <v>42</v>
      </c>
    </row>
    <row r="99" spans="1:6">
      <c r="A99" s="96"/>
      <c r="B99" s="96">
        <v>93</v>
      </c>
      <c r="C99" s="99">
        <v>870831</v>
      </c>
      <c r="D99" s="99" t="s">
        <v>73</v>
      </c>
      <c r="E99" s="96" t="s">
        <v>44</v>
      </c>
      <c r="F99" s="96" t="s">
        <v>42</v>
      </c>
    </row>
    <row r="100" spans="1:6">
      <c r="A100" s="96"/>
      <c r="B100" s="96">
        <v>94</v>
      </c>
      <c r="C100" s="99">
        <v>870839</v>
      </c>
      <c r="D100" s="99" t="s">
        <v>49</v>
      </c>
      <c r="E100" s="96" t="s">
        <v>44</v>
      </c>
      <c r="F100" s="96" t="s">
        <v>42</v>
      </c>
    </row>
    <row r="101" spans="1:6">
      <c r="A101" s="96"/>
      <c r="B101" s="96">
        <v>95</v>
      </c>
      <c r="C101" s="99">
        <v>870840</v>
      </c>
      <c r="D101" s="99" t="s">
        <v>74</v>
      </c>
      <c r="E101" s="96" t="s">
        <v>44</v>
      </c>
      <c r="F101" s="96" t="s">
        <v>42</v>
      </c>
    </row>
    <row r="102" spans="1:6">
      <c r="A102" s="96"/>
      <c r="B102" s="96">
        <v>96</v>
      </c>
      <c r="C102" s="99">
        <v>870850</v>
      </c>
      <c r="D102" s="99" t="s">
        <v>217</v>
      </c>
      <c r="E102" s="96" t="s">
        <v>44</v>
      </c>
      <c r="F102" s="96" t="s">
        <v>42</v>
      </c>
    </row>
    <row r="103" spans="1:6">
      <c r="A103" s="96"/>
      <c r="B103" s="96">
        <v>97</v>
      </c>
      <c r="C103" s="99">
        <v>870860</v>
      </c>
      <c r="D103" s="99" t="s">
        <v>75</v>
      </c>
      <c r="E103" s="96" t="s">
        <v>44</v>
      </c>
      <c r="F103" s="96" t="s">
        <v>42</v>
      </c>
    </row>
    <row r="104" spans="1:6">
      <c r="A104" s="96"/>
      <c r="B104" s="96">
        <v>98</v>
      </c>
      <c r="C104" s="99">
        <v>870870</v>
      </c>
      <c r="D104" s="99" t="s">
        <v>76</v>
      </c>
      <c r="E104" s="96" t="s">
        <v>44</v>
      </c>
      <c r="F104" s="96" t="s">
        <v>42</v>
      </c>
    </row>
    <row r="105" spans="1:6">
      <c r="A105" s="96"/>
      <c r="B105" s="96">
        <v>99</v>
      </c>
      <c r="C105" s="99">
        <v>870880</v>
      </c>
      <c r="D105" s="99" t="s">
        <v>218</v>
      </c>
      <c r="E105" s="96" t="s">
        <v>44</v>
      </c>
      <c r="F105" s="96" t="s">
        <v>42</v>
      </c>
    </row>
    <row r="106" spans="1:6">
      <c r="A106" s="96"/>
      <c r="B106" s="96">
        <v>100</v>
      </c>
      <c r="C106" s="99">
        <v>870891</v>
      </c>
      <c r="D106" s="99" t="s">
        <v>77</v>
      </c>
      <c r="E106" s="96" t="s">
        <v>41</v>
      </c>
      <c r="F106" s="96" t="s">
        <v>42</v>
      </c>
    </row>
    <row r="107" spans="1:6">
      <c r="A107" s="96"/>
      <c r="B107" s="96">
        <v>101</v>
      </c>
      <c r="C107" s="99">
        <v>870892</v>
      </c>
      <c r="D107" s="99" t="s">
        <v>219</v>
      </c>
      <c r="E107" s="96" t="s">
        <v>44</v>
      </c>
      <c r="F107" s="96" t="s">
        <v>42</v>
      </c>
    </row>
    <row r="108" spans="1:6">
      <c r="A108" s="96"/>
      <c r="B108" s="96">
        <v>102</v>
      </c>
      <c r="C108" s="99">
        <v>870893</v>
      </c>
      <c r="D108" s="99" t="s">
        <v>78</v>
      </c>
      <c r="E108" s="96" t="s">
        <v>44</v>
      </c>
      <c r="F108" s="96" t="s">
        <v>42</v>
      </c>
    </row>
    <row r="109" spans="1:6">
      <c r="A109" s="96"/>
      <c r="B109" s="96">
        <v>103</v>
      </c>
      <c r="C109" s="99">
        <v>870894</v>
      </c>
      <c r="D109" s="99" t="s">
        <v>220</v>
      </c>
      <c r="E109" s="96" t="s">
        <v>44</v>
      </c>
      <c r="F109" s="96" t="s">
        <v>42</v>
      </c>
    </row>
    <row r="110" spans="1:6">
      <c r="A110" s="96"/>
      <c r="B110" s="96">
        <v>104</v>
      </c>
      <c r="C110" s="99">
        <v>870895</v>
      </c>
      <c r="D110" s="99" t="s">
        <v>49</v>
      </c>
      <c r="E110" s="96" t="s">
        <v>53</v>
      </c>
      <c r="F110" s="96" t="s">
        <v>42</v>
      </c>
    </row>
    <row r="111" spans="1:6">
      <c r="A111" s="96"/>
      <c r="B111" s="96">
        <v>105</v>
      </c>
      <c r="C111" s="99">
        <v>870899</v>
      </c>
      <c r="D111" s="99" t="s">
        <v>61</v>
      </c>
      <c r="E111" s="96" t="s">
        <v>41</v>
      </c>
      <c r="F111" s="96" t="s">
        <v>42</v>
      </c>
    </row>
    <row r="112" spans="1:6">
      <c r="A112" s="96"/>
      <c r="B112" s="96">
        <v>106</v>
      </c>
      <c r="C112" s="99">
        <v>871690</v>
      </c>
      <c r="D112" s="99" t="s">
        <v>221</v>
      </c>
      <c r="E112" s="96" t="s">
        <v>44</v>
      </c>
      <c r="F112" s="96" t="s">
        <v>42</v>
      </c>
    </row>
    <row r="113" spans="1:6">
      <c r="A113" s="96"/>
      <c r="B113" s="96">
        <v>107</v>
      </c>
      <c r="C113" s="99">
        <v>871899</v>
      </c>
      <c r="D113" s="99" t="e">
        <v>#N/A</v>
      </c>
      <c r="E113" s="96" t="s">
        <v>44</v>
      </c>
      <c r="F113" s="96" t="s">
        <v>42</v>
      </c>
    </row>
    <row r="114" spans="1:6">
      <c r="A114" s="96"/>
      <c r="B114" s="96">
        <v>108</v>
      </c>
      <c r="C114" s="99">
        <v>902910</v>
      </c>
      <c r="D114" s="99" t="s">
        <v>222</v>
      </c>
      <c r="E114" s="96" t="s">
        <v>59</v>
      </c>
      <c r="F114" s="96" t="s">
        <v>42</v>
      </c>
    </row>
    <row r="115" spans="1:6">
      <c r="A115" s="96"/>
      <c r="B115" s="96">
        <v>109</v>
      </c>
      <c r="C115" s="99">
        <v>902920</v>
      </c>
      <c r="D115" s="99" t="s">
        <v>223</v>
      </c>
      <c r="E115" s="96" t="s">
        <v>59</v>
      </c>
      <c r="F115" s="96" t="s">
        <v>42</v>
      </c>
    </row>
    <row r="116" spans="1:6">
      <c r="A116" s="96"/>
      <c r="B116" s="96">
        <v>110</v>
      </c>
      <c r="C116" s="99">
        <v>902990</v>
      </c>
      <c r="D116" s="99" t="s">
        <v>79</v>
      </c>
      <c r="E116" s="96" t="s">
        <v>59</v>
      </c>
      <c r="F116" s="96" t="s">
        <v>42</v>
      </c>
    </row>
    <row r="117" spans="1:6">
      <c r="A117" s="96"/>
      <c r="B117" s="96">
        <v>111</v>
      </c>
      <c r="C117" s="99">
        <v>910400</v>
      </c>
      <c r="D117" s="99" t="s">
        <v>224</v>
      </c>
      <c r="E117" s="96" t="s">
        <v>59</v>
      </c>
      <c r="F117" s="96" t="s">
        <v>42</v>
      </c>
    </row>
    <row r="118" spans="1:6">
      <c r="A118" s="96"/>
      <c r="B118" s="96">
        <v>112</v>
      </c>
      <c r="C118" s="99">
        <v>940120</v>
      </c>
      <c r="D118" s="99" t="s">
        <v>225</v>
      </c>
      <c r="E118" s="96" t="s">
        <v>53</v>
      </c>
      <c r="F118" s="96" t="s">
        <v>42</v>
      </c>
    </row>
    <row r="119" spans="1:6">
      <c r="A119" s="96"/>
      <c r="B119" s="96">
        <v>113</v>
      </c>
      <c r="C119" s="99">
        <v>940190</v>
      </c>
      <c r="D119" s="99" t="s">
        <v>61</v>
      </c>
      <c r="E119" s="96" t="s">
        <v>53</v>
      </c>
      <c r="F119" s="96" t="s">
        <v>42</v>
      </c>
    </row>
    <row r="120" spans="1:6">
      <c r="A120" s="96"/>
      <c r="B120" s="96">
        <v>114</v>
      </c>
      <c r="C120" s="99">
        <v>940340</v>
      </c>
      <c r="D120" s="99" t="s">
        <v>226</v>
      </c>
      <c r="E120" s="96" t="s">
        <v>53</v>
      </c>
      <c r="F120" s="96" t="s">
        <v>42</v>
      </c>
    </row>
    <row r="121" spans="1:6">
      <c r="A121" s="96"/>
      <c r="B121" s="96">
        <v>115</v>
      </c>
      <c r="C121" s="99">
        <v>940350</v>
      </c>
      <c r="D121" s="99" t="s">
        <v>227</v>
      </c>
      <c r="E121" s="96" t="s">
        <v>53</v>
      </c>
      <c r="F121" s="96" t="s">
        <v>42</v>
      </c>
    </row>
    <row r="122" spans="1:6">
      <c r="A122" s="96"/>
      <c r="B122" s="96">
        <v>116</v>
      </c>
      <c r="C122" s="99">
        <v>940390</v>
      </c>
      <c r="D122" s="99" t="s">
        <v>61</v>
      </c>
      <c r="E122" s="96" t="s">
        <v>53</v>
      </c>
      <c r="F122" s="96" t="s">
        <v>42</v>
      </c>
    </row>
    <row r="123" spans="1:6">
      <c r="A123" s="96"/>
      <c r="B123" s="96">
        <v>117</v>
      </c>
      <c r="C123" s="99">
        <v>980200</v>
      </c>
      <c r="D123" s="99" t="s">
        <v>228</v>
      </c>
      <c r="E123" s="96" t="s">
        <v>46</v>
      </c>
      <c r="F123" s="96" t="s">
        <v>42</v>
      </c>
    </row>
    <row r="124" spans="1:6">
      <c r="A124" s="96"/>
      <c r="B124" s="96">
        <v>118</v>
      </c>
      <c r="C124" s="99">
        <v>870120</v>
      </c>
      <c r="D124" s="99" t="s">
        <v>80</v>
      </c>
      <c r="E124" s="96" t="s">
        <v>81</v>
      </c>
      <c r="F124" s="96" t="s">
        <v>93</v>
      </c>
    </row>
    <row r="125" spans="1:6">
      <c r="A125" s="96"/>
      <c r="B125" s="96">
        <v>119</v>
      </c>
      <c r="C125" s="99">
        <v>870210</v>
      </c>
      <c r="D125" s="99" t="s">
        <v>229</v>
      </c>
      <c r="E125" s="96" t="s">
        <v>83</v>
      </c>
      <c r="F125" s="96" t="s">
        <v>93</v>
      </c>
    </row>
    <row r="126" spans="1:6">
      <c r="A126" s="96"/>
      <c r="B126" s="96">
        <v>120</v>
      </c>
      <c r="C126" s="99">
        <v>870290</v>
      </c>
      <c r="D126" s="99" t="s">
        <v>49</v>
      </c>
      <c r="E126" s="96" t="s">
        <v>83</v>
      </c>
      <c r="F126" s="96" t="s">
        <v>93</v>
      </c>
    </row>
    <row r="127" spans="1:6">
      <c r="A127" s="96"/>
      <c r="B127" s="96">
        <v>121</v>
      </c>
      <c r="C127" s="99">
        <v>870322</v>
      </c>
      <c r="D127" s="99" t="s">
        <v>230</v>
      </c>
      <c r="E127" s="96" t="s">
        <v>84</v>
      </c>
      <c r="F127" s="96" t="s">
        <v>93</v>
      </c>
    </row>
    <row r="128" spans="1:6">
      <c r="A128" s="96"/>
      <c r="B128" s="96">
        <v>122</v>
      </c>
      <c r="C128" s="99">
        <v>870323</v>
      </c>
      <c r="D128" s="99" t="s">
        <v>231</v>
      </c>
      <c r="E128" s="96" t="s">
        <v>85</v>
      </c>
      <c r="F128" s="96" t="s">
        <v>93</v>
      </c>
    </row>
    <row r="129" spans="1:6">
      <c r="A129" s="96"/>
      <c r="B129" s="96">
        <v>123</v>
      </c>
      <c r="C129" s="99">
        <v>870324</v>
      </c>
      <c r="D129" s="99" t="s">
        <v>232</v>
      </c>
      <c r="E129" s="96" t="s">
        <v>86</v>
      </c>
      <c r="F129" s="96" t="s">
        <v>93</v>
      </c>
    </row>
    <row r="130" spans="1:6">
      <c r="A130" s="96"/>
      <c r="B130" s="96">
        <v>124</v>
      </c>
      <c r="C130" s="99">
        <v>870331</v>
      </c>
      <c r="D130" s="99" t="s">
        <v>233</v>
      </c>
      <c r="E130" s="96" t="s">
        <v>84</v>
      </c>
      <c r="F130" s="96" t="s">
        <v>93</v>
      </c>
    </row>
    <row r="131" spans="1:6">
      <c r="A131" s="96"/>
      <c r="B131" s="96">
        <v>125</v>
      </c>
      <c r="C131" s="99">
        <v>870332</v>
      </c>
      <c r="D131" s="99" t="s">
        <v>231</v>
      </c>
      <c r="E131" s="96" t="s">
        <v>84</v>
      </c>
      <c r="F131" s="96" t="s">
        <v>93</v>
      </c>
    </row>
    <row r="132" spans="1:6">
      <c r="A132" s="96"/>
      <c r="B132" s="96">
        <v>126</v>
      </c>
      <c r="C132" s="99">
        <v>870333</v>
      </c>
      <c r="D132" s="99" t="s">
        <v>234</v>
      </c>
      <c r="E132" s="96" t="s">
        <v>86</v>
      </c>
      <c r="F132" s="96" t="s">
        <v>93</v>
      </c>
    </row>
    <row r="133" spans="1:6">
      <c r="A133" s="96"/>
      <c r="B133" s="96">
        <v>127</v>
      </c>
      <c r="C133" s="99">
        <v>870390</v>
      </c>
      <c r="D133" s="99" t="s">
        <v>49</v>
      </c>
      <c r="E133" s="96" t="s">
        <v>84</v>
      </c>
      <c r="F133" s="96" t="s">
        <v>93</v>
      </c>
    </row>
    <row r="134" spans="1:6">
      <c r="A134" s="96"/>
      <c r="B134" s="96">
        <v>128</v>
      </c>
      <c r="C134" s="99">
        <v>870421</v>
      </c>
      <c r="D134" s="99" t="s">
        <v>235</v>
      </c>
      <c r="E134" s="96" t="s">
        <v>84</v>
      </c>
      <c r="F134" s="96" t="s">
        <v>93</v>
      </c>
    </row>
    <row r="135" spans="1:6">
      <c r="A135" s="96"/>
      <c r="B135" s="96">
        <v>129</v>
      </c>
      <c r="C135" s="99">
        <v>870422</v>
      </c>
      <c r="D135" s="99" t="s">
        <v>236</v>
      </c>
      <c r="E135" s="96" t="s">
        <v>87</v>
      </c>
      <c r="F135" s="96" t="s">
        <v>93</v>
      </c>
    </row>
    <row r="136" spans="1:6">
      <c r="A136" s="96"/>
      <c r="B136" s="96">
        <v>130</v>
      </c>
      <c r="C136" s="99">
        <v>870423</v>
      </c>
      <c r="D136" s="99" t="s">
        <v>237</v>
      </c>
      <c r="E136" s="96" t="s">
        <v>87</v>
      </c>
      <c r="F136" s="96" t="s">
        <v>93</v>
      </c>
    </row>
    <row r="137" spans="1:6">
      <c r="A137" s="96"/>
      <c r="B137" s="96">
        <v>131</v>
      </c>
      <c r="C137" s="99">
        <v>870431</v>
      </c>
      <c r="D137" s="99" t="s">
        <v>235</v>
      </c>
      <c r="E137" s="96" t="s">
        <v>84</v>
      </c>
      <c r="F137" s="96" t="s">
        <v>93</v>
      </c>
    </row>
    <row r="138" spans="1:6">
      <c r="A138" s="96"/>
      <c r="B138" s="96">
        <v>132</v>
      </c>
      <c r="C138" s="99">
        <v>870432</v>
      </c>
      <c r="D138" s="99" t="s">
        <v>238</v>
      </c>
      <c r="E138" s="96" t="s">
        <v>87</v>
      </c>
      <c r="F138" s="96" t="s">
        <v>93</v>
      </c>
    </row>
    <row r="139" spans="1:6">
      <c r="A139" s="96"/>
      <c r="B139" s="96">
        <v>133</v>
      </c>
      <c r="C139" s="99">
        <v>870490</v>
      </c>
      <c r="D139" s="99" t="s">
        <v>49</v>
      </c>
      <c r="E139" s="96" t="s">
        <v>87</v>
      </c>
      <c r="F139" s="96" t="s">
        <v>93</v>
      </c>
    </row>
    <row r="140" spans="1:6">
      <c r="A140" s="96"/>
      <c r="B140" s="96">
        <v>134</v>
      </c>
      <c r="C140" s="99">
        <v>870600</v>
      </c>
      <c r="D140" s="99" t="s">
        <v>239</v>
      </c>
      <c r="E140" s="96" t="s">
        <v>88</v>
      </c>
      <c r="F140" s="96" t="s">
        <v>93</v>
      </c>
    </row>
  </sheetData>
  <hyperlinks>
    <hyperlink ref="A1" location="ÍNDICE!A1" display="ÍNDICE" xr:uid="{7C74CEC4-D475-1A41-A7F3-8ECF247ECD02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E18"/>
  <sheetViews>
    <sheetView showGridLines="0" zoomScaleNormal="100" workbookViewId="0"/>
  </sheetViews>
  <sheetFormatPr baseColWidth="10" defaultColWidth="11.44140625" defaultRowHeight="13.2"/>
  <cols>
    <col min="1" max="1" width="16.33203125" customWidth="1"/>
  </cols>
  <sheetData>
    <row r="1" spans="1:3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>
      <c r="A2" s="27"/>
      <c r="B2" s="108" t="s">
        <v>144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>
      <c r="A4" s="27"/>
      <c r="B4" s="108" t="s">
        <v>310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1" ht="13.8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13.8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31" ht="13.8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1" ht="13.8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>
      <c r="A9" s="61" t="s">
        <v>42</v>
      </c>
      <c r="B9" s="34">
        <f>'A23'!B9-'A24'!B9</f>
        <v>7.5577220000000001</v>
      </c>
      <c r="C9" s="34">
        <f>'A23'!C9-'A24'!C9</f>
        <v>6.981296999999997</v>
      </c>
      <c r="D9" s="34">
        <f>'A23'!D9-'A24'!D9</f>
        <v>9.0810440000000003</v>
      </c>
      <c r="E9" s="34">
        <f>'A23'!E9-'A24'!E9</f>
        <v>11.958350000000001</v>
      </c>
      <c r="F9" s="34">
        <f>'A23'!F9-'A24'!F9</f>
        <v>14.736004999999999</v>
      </c>
      <c r="G9" s="34">
        <f>'A23'!G9-'A24'!G9</f>
        <v>25.542543999999999</v>
      </c>
      <c r="H9" s="34">
        <f>'A23'!H9-'A24'!H9</f>
        <v>32.942274000000005</v>
      </c>
      <c r="I9" s="34">
        <f>'A23'!I9-'A24'!I9</f>
        <v>50.400444</v>
      </c>
      <c r="J9" s="34">
        <f>'A23'!J9-'A24'!J9</f>
        <v>60.31165399999999</v>
      </c>
      <c r="K9" s="34">
        <f>'A23'!K9-'A24'!K9</f>
        <v>95.192324999999997</v>
      </c>
      <c r="L9" s="34">
        <f>'A23'!L9-'A24'!L9</f>
        <v>121.958507</v>
      </c>
      <c r="M9" s="34">
        <f>'A23'!M9-'A24'!M9</f>
        <v>188.61140299999997</v>
      </c>
      <c r="N9" s="34">
        <f>'A23'!N9-'A24'!N9</f>
        <v>247.36623</v>
      </c>
      <c r="O9" s="34">
        <f>'A23'!O9-'A24'!O9</f>
        <v>361.85889599999996</v>
      </c>
      <c r="P9" s="34">
        <f>'A23'!P9-'A24'!P9</f>
        <v>308.84037100000006</v>
      </c>
      <c r="Q9" s="34">
        <f>'A23'!Q9-'A24'!Q9</f>
        <v>497.64914599999992</v>
      </c>
      <c r="R9" s="34">
        <f>'A23'!R9-'A24'!R9</f>
        <v>640.42658799999992</v>
      </c>
      <c r="S9" s="34">
        <f>'A23'!S9-'A24'!S9</f>
        <v>818.09061499999996</v>
      </c>
      <c r="T9" s="34">
        <f>'A23'!T9-'A24'!T9</f>
        <v>659.303494</v>
      </c>
      <c r="U9" s="34">
        <f>'A23'!U9-'A24'!U9</f>
        <v>750.67051900000001</v>
      </c>
      <c r="V9" s="34">
        <f>'A23'!V9-'A24'!V9</f>
        <v>890.29292700000008</v>
      </c>
      <c r="W9" s="34">
        <f>'A23'!W9-'A24'!W9</f>
        <v>768.71785899999998</v>
      </c>
      <c r="X9" s="34">
        <f>'A23'!X9-'A24'!X9</f>
        <v>769.30031600000007</v>
      </c>
      <c r="Y9" s="34">
        <f>'A23'!Y9-'A24'!Y9</f>
        <v>929.281474</v>
      </c>
      <c r="Z9" s="34">
        <f>'A23'!Z9-'A24'!Z9</f>
        <v>1166.0413840000001</v>
      </c>
      <c r="AA9" s="34">
        <f>'A23'!AA9-'A24'!AA9</f>
        <v>1239.5313640000002</v>
      </c>
      <c r="AB9" s="34">
        <f>'A23'!AB9-'A24'!AB9</f>
        <v>1161.0206333654223</v>
      </c>
      <c r="AC9" s="34">
        <f>'A23'!AC9-'A24'!AC9</f>
        <v>1081.6885619999998</v>
      </c>
      <c r="AD9" s="34">
        <f>'A23'!AD9-'A24'!AD9</f>
        <v>1302.5944700000002</v>
      </c>
      <c r="AE9" s="34">
        <f>'A23'!AE9-'A24'!AE9</f>
        <v>14217.948417365422</v>
      </c>
    </row>
    <row r="10" spans="1:31">
      <c r="A10" s="61" t="s">
        <v>93</v>
      </c>
      <c r="B10" s="34">
        <f>'A23'!B10-'A24'!B10</f>
        <v>0.157305</v>
      </c>
      <c r="C10" s="34">
        <f>'A23'!C10-'A24'!C10</f>
        <v>0.73593500000000012</v>
      </c>
      <c r="D10" s="34">
        <f>'A23'!D10-'A24'!D10</f>
        <v>0.439722</v>
      </c>
      <c r="E10" s="34">
        <f>'A23'!E10-'A24'!E10</f>
        <v>0.15452000000000002</v>
      </c>
      <c r="F10" s="34">
        <f>'A23'!F10-'A24'!F10</f>
        <v>3.1463999999999999E-2</v>
      </c>
      <c r="G10" s="34">
        <f>'A23'!G10-'A24'!G10</f>
        <v>6.3714999999999994E-2</v>
      </c>
      <c r="H10" s="34">
        <f>'A23'!H10-'A24'!H10</f>
        <v>1.411645</v>
      </c>
      <c r="I10" s="34">
        <f>'A23'!I10-'A24'!I10</f>
        <v>0.67662099999999992</v>
      </c>
      <c r="J10" s="34">
        <f>'A23'!J10-'A24'!J10</f>
        <v>2.521808</v>
      </c>
      <c r="K10" s="34">
        <f>'A23'!K10-'A24'!K10</f>
        <v>12.107865</v>
      </c>
      <c r="L10" s="34">
        <f>'A23'!L10-'A24'!L10</f>
        <v>25.706406999999999</v>
      </c>
      <c r="M10" s="34">
        <f>'A23'!M10-'A24'!M10</f>
        <v>27.224913000000001</v>
      </c>
      <c r="N10" s="34">
        <f>'A23'!N10-'A24'!N10</f>
        <v>36.360025999999998</v>
      </c>
      <c r="O10" s="34">
        <f>'A23'!O10-'A24'!O10</f>
        <v>35.212456000000003</v>
      </c>
      <c r="P10" s="34">
        <f>'A23'!P10-'A24'!P10</f>
        <v>7.6267969999999998</v>
      </c>
      <c r="Q10" s="34">
        <f>'A23'!Q10-'A24'!Q10</f>
        <v>20.167119999999997</v>
      </c>
      <c r="R10" s="34">
        <f>'A23'!R10-'A24'!R10</f>
        <v>35.160871</v>
      </c>
      <c r="S10" s="34">
        <f>'A23'!S10-'A24'!S10</f>
        <v>54.583338000000005</v>
      </c>
      <c r="T10" s="34">
        <f>'A23'!T10-'A24'!T10</f>
        <v>61.810523000000003</v>
      </c>
      <c r="U10" s="34">
        <f>'A23'!U10-'A24'!U10</f>
        <v>66.051575</v>
      </c>
      <c r="V10" s="34">
        <f>'A23'!V10-'A24'!V10</f>
        <v>88.329915</v>
      </c>
      <c r="W10" s="34">
        <f>'A23'!W10-'A24'!W10</f>
        <v>92.126445000000004</v>
      </c>
      <c r="X10" s="34">
        <f>'A23'!X10-'A24'!X10</f>
        <v>81.22903500000001</v>
      </c>
      <c r="Y10" s="34">
        <f>'A23'!Y10-'A24'!Y10</f>
        <v>78.662363999999997</v>
      </c>
      <c r="Z10" s="34">
        <f>'A23'!Z10-'A24'!Z10</f>
        <v>101.77080799999999</v>
      </c>
      <c r="AA10" s="34">
        <f>'A23'!AA10-'A24'!AA10</f>
        <v>76.043488999999994</v>
      </c>
      <c r="AB10" s="34">
        <f>'A23'!AB10-'A24'!AB10</f>
        <v>170.49675540275049</v>
      </c>
      <c r="AC10" s="34">
        <f>'A23'!AC10-'A24'!AC10</f>
        <v>337.32894700000003</v>
      </c>
      <c r="AD10" s="34">
        <f>'A23'!AD10-'A24'!AD10</f>
        <v>645.77257599999996</v>
      </c>
      <c r="AE10" s="34">
        <f>'A23'!AE10-'A24'!AE10</f>
        <v>2059.9649604027504</v>
      </c>
    </row>
    <row r="11" spans="1:31">
      <c r="A11" s="62" t="s">
        <v>94</v>
      </c>
      <c r="B11" s="34">
        <f>'A23'!B11-'A24'!B11</f>
        <v>7.7150270000000001</v>
      </c>
      <c r="C11" s="34">
        <f>'A23'!C11-'A24'!C11</f>
        <v>7.7172319999999974</v>
      </c>
      <c r="D11" s="34">
        <f>'A23'!D11-'A24'!D11</f>
        <v>9.5207660000000001</v>
      </c>
      <c r="E11" s="34">
        <f>'A23'!E11-'A24'!E11</f>
        <v>12.112870000000001</v>
      </c>
      <c r="F11" s="34">
        <f>'A23'!F11-'A24'!F11</f>
        <v>14.767468999999998</v>
      </c>
      <c r="G11" s="34">
        <f>'A23'!G11-'A24'!G11</f>
        <v>25.606258999999998</v>
      </c>
      <c r="H11" s="34">
        <f>'A23'!H11-'A24'!H11</f>
        <v>34.353919000000005</v>
      </c>
      <c r="I11" s="34">
        <f>'A23'!I11-'A24'!I11</f>
        <v>51.077064999999997</v>
      </c>
      <c r="J11" s="34">
        <f>'A23'!J11-'A24'!J11</f>
        <v>62.83346199999999</v>
      </c>
      <c r="K11" s="34">
        <f>'A23'!K11-'A24'!K11</f>
        <v>107.30019</v>
      </c>
      <c r="L11" s="34">
        <f>'A23'!L11-'A24'!L11</f>
        <v>147.66491399999998</v>
      </c>
      <c r="M11" s="34">
        <f>'A23'!M11-'A24'!M11</f>
        <v>215.83631599999998</v>
      </c>
      <c r="N11" s="34">
        <f>'A23'!N11-'A24'!N11</f>
        <v>283.72625600000003</v>
      </c>
      <c r="O11" s="34">
        <f>'A23'!O11-'A24'!O11</f>
        <v>397.07135199999993</v>
      </c>
      <c r="P11" s="34">
        <f>'A23'!P11-'A24'!P11</f>
        <v>316.46716800000007</v>
      </c>
      <c r="Q11" s="34">
        <f>'A23'!Q11-'A24'!Q11</f>
        <v>517.81626599999993</v>
      </c>
      <c r="R11" s="34">
        <f>'A23'!R11-'A24'!R11</f>
        <v>675.58745899999997</v>
      </c>
      <c r="S11" s="34">
        <f>'A23'!S11-'A24'!S11</f>
        <v>872.67395299999998</v>
      </c>
      <c r="T11" s="34">
        <f>'A23'!T11-'A24'!T11</f>
        <v>721.11401699999999</v>
      </c>
      <c r="U11" s="34">
        <f>'A23'!U11-'A24'!U11</f>
        <v>816.72209399999997</v>
      </c>
      <c r="V11" s="34">
        <f>'A23'!V11-'A24'!V11</f>
        <v>978.62284200000011</v>
      </c>
      <c r="W11" s="34">
        <f>'A23'!W11-'A24'!W11</f>
        <v>860.84430399999997</v>
      </c>
      <c r="X11" s="34">
        <f>'A23'!X11-'A24'!X11</f>
        <v>850.52935100000013</v>
      </c>
      <c r="Y11" s="34">
        <f>'A23'!Y11-'A24'!Y11</f>
        <v>1007.943838</v>
      </c>
      <c r="Z11" s="34">
        <f>'A23'!Z11-'A24'!Z11</f>
        <v>1267.8121920000001</v>
      </c>
      <c r="AA11" s="34">
        <f>'A23'!AA11-'A24'!AA11</f>
        <v>1315.5748530000001</v>
      </c>
      <c r="AB11" s="34">
        <f>'A23'!AB11-'A24'!AB11</f>
        <v>1331.5173887681729</v>
      </c>
      <c r="AC11" s="34">
        <f>'A23'!AC11-'A24'!AC11</f>
        <v>1419.0175089999998</v>
      </c>
      <c r="AD11" s="34">
        <f>'A23'!AD11-'A24'!AD11</f>
        <v>1948.3670460000003</v>
      </c>
      <c r="AE11" s="34">
        <f>'A23'!AE11-'A24'!AE11</f>
        <v>16299.628119768173</v>
      </c>
    </row>
    <row r="12" spans="1:31" ht="13.8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31" ht="13.8" thickTop="1">
      <c r="A13" s="22" t="s">
        <v>288</v>
      </c>
    </row>
    <row r="14" spans="1:31">
      <c r="A14" s="118" t="s">
        <v>159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42"/>
      <c r="Z14" s="42"/>
      <c r="AA14" s="42"/>
      <c r="AB14" s="42"/>
      <c r="AC14" s="42"/>
      <c r="AD14" s="42"/>
    </row>
    <row r="18" spans="9:9">
      <c r="I18" s="60"/>
    </row>
  </sheetData>
  <mergeCells count="4">
    <mergeCell ref="B7:AE7"/>
    <mergeCell ref="B2:AE2"/>
    <mergeCell ref="B4:AE4"/>
    <mergeCell ref="A14:X14"/>
  </mergeCells>
  <hyperlinks>
    <hyperlink ref="A1" location="ÍNDICE!A1" display="ÍNDICE!A1" xr:uid="{00000000-0004-0000-1D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5D4B0-C702-274D-AC06-0A25B0C45F0F}">
  <dimension ref="A1:F124"/>
  <sheetViews>
    <sheetView showGridLines="0" zoomScaleNormal="100" workbookViewId="0"/>
  </sheetViews>
  <sheetFormatPr baseColWidth="10" defaultColWidth="11.44140625" defaultRowHeight="13.8"/>
  <cols>
    <col min="1" max="1" width="10.6640625" style="96" customWidth="1"/>
    <col min="2" max="2" width="6.33203125" style="96" customWidth="1"/>
    <col min="3" max="3" width="8.6640625" style="96" customWidth="1"/>
    <col min="4" max="4" width="49.6640625" style="96" customWidth="1"/>
    <col min="5" max="5" width="41.6640625" style="96" customWidth="1"/>
    <col min="6" max="6" width="10.6640625" style="96" bestFit="1" customWidth="1"/>
    <col min="7" max="16384" width="11.44140625" style="96"/>
  </cols>
  <sheetData>
    <row r="1" spans="1:6" ht="15.6">
      <c r="A1" s="94" t="s">
        <v>0</v>
      </c>
      <c r="B1" s="95" t="s">
        <v>172</v>
      </c>
    </row>
    <row r="2" spans="1:6">
      <c r="B2" s="96" t="s">
        <v>173</v>
      </c>
    </row>
    <row r="3" spans="1:6">
      <c r="B3" s="96" t="s">
        <v>174</v>
      </c>
    </row>
    <row r="4" spans="1:6">
      <c r="B4" s="96" t="s">
        <v>175</v>
      </c>
    </row>
    <row r="5" spans="1:6">
      <c r="B5" s="98" t="s">
        <v>89</v>
      </c>
    </row>
    <row r="6" spans="1:6">
      <c r="B6" s="96" t="s">
        <v>36</v>
      </c>
      <c r="C6" s="96" t="s">
        <v>37</v>
      </c>
      <c r="D6" s="96" t="s">
        <v>38</v>
      </c>
      <c r="E6" s="96" t="s">
        <v>39</v>
      </c>
      <c r="F6" s="96" t="s">
        <v>40</v>
      </c>
    </row>
    <row r="7" spans="1:6">
      <c r="B7" s="96">
        <v>1</v>
      </c>
      <c r="C7" s="99">
        <v>381900</v>
      </c>
      <c r="D7" s="99" t="s">
        <v>176</v>
      </c>
      <c r="E7" s="96" t="s">
        <v>41</v>
      </c>
      <c r="F7" s="96" t="s">
        <v>42</v>
      </c>
    </row>
    <row r="8" spans="1:6">
      <c r="B8" s="96">
        <v>2</v>
      </c>
      <c r="C8" s="99">
        <v>382000</v>
      </c>
      <c r="D8" s="99" t="s">
        <v>177</v>
      </c>
      <c r="E8" s="96" t="s">
        <v>41</v>
      </c>
      <c r="F8" s="96" t="s">
        <v>42</v>
      </c>
    </row>
    <row r="9" spans="1:6">
      <c r="B9" s="96">
        <v>3</v>
      </c>
      <c r="C9" s="99">
        <v>400912</v>
      </c>
      <c r="D9" s="99" t="s">
        <v>43</v>
      </c>
      <c r="E9" s="96" t="s">
        <v>44</v>
      </c>
      <c r="F9" s="96" t="s">
        <v>42</v>
      </c>
    </row>
    <row r="10" spans="1:6">
      <c r="B10" s="96">
        <v>4</v>
      </c>
      <c r="C10" s="99">
        <v>400922</v>
      </c>
      <c r="D10" s="99" t="s">
        <v>43</v>
      </c>
      <c r="E10" s="96" t="s">
        <v>44</v>
      </c>
      <c r="F10" s="96" t="s">
        <v>42</v>
      </c>
    </row>
    <row r="11" spans="1:6">
      <c r="B11" s="96">
        <v>5</v>
      </c>
      <c r="C11" s="99">
        <v>400932</v>
      </c>
      <c r="D11" s="99" t="s">
        <v>43</v>
      </c>
      <c r="E11" s="96" t="s">
        <v>44</v>
      </c>
      <c r="F11" s="96" t="s">
        <v>42</v>
      </c>
    </row>
    <row r="12" spans="1:6">
      <c r="B12" s="96">
        <v>6</v>
      </c>
      <c r="C12" s="99">
        <v>400942</v>
      </c>
      <c r="D12" s="99" t="s">
        <v>43</v>
      </c>
      <c r="E12" s="96" t="s">
        <v>44</v>
      </c>
      <c r="F12" s="96" t="s">
        <v>42</v>
      </c>
    </row>
    <row r="13" spans="1:6">
      <c r="B13" s="96">
        <v>7</v>
      </c>
      <c r="C13" s="99">
        <v>400950</v>
      </c>
      <c r="D13" s="99" t="s">
        <v>178</v>
      </c>
      <c r="E13" s="96" t="s">
        <v>44</v>
      </c>
      <c r="F13" s="96" t="s">
        <v>42</v>
      </c>
    </row>
    <row r="14" spans="1:6">
      <c r="B14" s="96">
        <v>8</v>
      </c>
      <c r="C14" s="99">
        <v>401010</v>
      </c>
      <c r="D14" s="99" t="s">
        <v>45</v>
      </c>
      <c r="E14" s="96" t="s">
        <v>46</v>
      </c>
      <c r="F14" s="96" t="s">
        <v>42</v>
      </c>
    </row>
    <row r="15" spans="1:6">
      <c r="B15" s="96">
        <v>9</v>
      </c>
      <c r="C15" s="99">
        <v>401110</v>
      </c>
      <c r="D15" s="99" t="s">
        <v>179</v>
      </c>
      <c r="E15" s="96" t="s">
        <v>47</v>
      </c>
      <c r="F15" s="96" t="s">
        <v>42</v>
      </c>
    </row>
    <row r="16" spans="1:6">
      <c r="B16" s="96">
        <v>10</v>
      </c>
      <c r="C16" s="99">
        <v>401120</v>
      </c>
      <c r="D16" s="99" t="s">
        <v>180</v>
      </c>
      <c r="E16" s="96" t="s">
        <v>47</v>
      </c>
      <c r="F16" s="96" t="s">
        <v>42</v>
      </c>
    </row>
    <row r="17" spans="2:6">
      <c r="B17" s="96">
        <v>11</v>
      </c>
      <c r="C17" s="99">
        <v>401210</v>
      </c>
      <c r="D17" s="99" t="s">
        <v>181</v>
      </c>
      <c r="E17" s="96" t="s">
        <v>47</v>
      </c>
      <c r="F17" s="96" t="s">
        <v>42</v>
      </c>
    </row>
    <row r="18" spans="2:6">
      <c r="B18" s="96">
        <v>12</v>
      </c>
      <c r="C18" s="99">
        <v>401211</v>
      </c>
      <c r="D18" s="99" t="s">
        <v>182</v>
      </c>
      <c r="E18" s="96" t="s">
        <v>47</v>
      </c>
      <c r="F18" s="96" t="s">
        <v>42</v>
      </c>
    </row>
    <row r="19" spans="2:6">
      <c r="B19" s="96">
        <v>13</v>
      </c>
      <c r="C19" s="99">
        <v>401212</v>
      </c>
      <c r="D19" s="99" t="s">
        <v>48</v>
      </c>
      <c r="E19" s="96" t="s">
        <v>47</v>
      </c>
      <c r="F19" s="96" t="s">
        <v>42</v>
      </c>
    </row>
    <row r="20" spans="2:6">
      <c r="B20" s="96">
        <v>14</v>
      </c>
      <c r="C20" s="99">
        <v>401219</v>
      </c>
      <c r="D20" s="99" t="s">
        <v>49</v>
      </c>
      <c r="E20" s="96" t="s">
        <v>47</v>
      </c>
      <c r="F20" s="96" t="s">
        <v>42</v>
      </c>
    </row>
    <row r="21" spans="2:6">
      <c r="B21" s="96">
        <v>15</v>
      </c>
      <c r="C21" s="99">
        <v>401220</v>
      </c>
      <c r="D21" s="99" t="s">
        <v>50</v>
      </c>
      <c r="E21" s="96" t="s">
        <v>47</v>
      </c>
      <c r="F21" s="96" t="s">
        <v>42</v>
      </c>
    </row>
    <row r="22" spans="2:6">
      <c r="B22" s="96">
        <v>16</v>
      </c>
      <c r="C22" s="99">
        <v>401310</v>
      </c>
      <c r="D22" s="99" t="s">
        <v>179</v>
      </c>
      <c r="E22" s="96" t="s">
        <v>47</v>
      </c>
      <c r="F22" s="96" t="s">
        <v>42</v>
      </c>
    </row>
    <row r="23" spans="2:6">
      <c r="B23" s="96">
        <v>17</v>
      </c>
      <c r="C23" s="99">
        <v>401693</v>
      </c>
      <c r="D23" s="99" t="s">
        <v>183</v>
      </c>
      <c r="E23" s="96" t="s">
        <v>46</v>
      </c>
      <c r="F23" s="96" t="s">
        <v>42</v>
      </c>
    </row>
    <row r="24" spans="2:6">
      <c r="B24" s="96">
        <v>18</v>
      </c>
      <c r="C24" s="99">
        <v>401699</v>
      </c>
      <c r="D24" s="99" t="s">
        <v>51</v>
      </c>
      <c r="E24" s="96" t="s">
        <v>41</v>
      </c>
      <c r="F24" s="96" t="s">
        <v>42</v>
      </c>
    </row>
    <row r="25" spans="2:6">
      <c r="B25" s="96">
        <v>19</v>
      </c>
      <c r="C25" s="99">
        <v>681310</v>
      </c>
      <c r="D25" s="99" t="s">
        <v>52</v>
      </c>
      <c r="E25" s="96" t="s">
        <v>44</v>
      </c>
      <c r="F25" s="96" t="s">
        <v>42</v>
      </c>
    </row>
    <row r="26" spans="2:6">
      <c r="B26" s="96">
        <v>20</v>
      </c>
      <c r="C26" s="99">
        <v>681320</v>
      </c>
      <c r="D26" s="99">
        <v>0</v>
      </c>
      <c r="E26" s="96" t="s">
        <v>44</v>
      </c>
      <c r="F26" s="96" t="s">
        <v>42</v>
      </c>
    </row>
    <row r="27" spans="2:6">
      <c r="B27" s="96">
        <v>21</v>
      </c>
      <c r="C27" s="99">
        <v>681381</v>
      </c>
      <c r="D27" s="99">
        <v>0</v>
      </c>
      <c r="E27" s="96" t="s">
        <v>44</v>
      </c>
      <c r="F27" s="96" t="s">
        <v>42</v>
      </c>
    </row>
    <row r="28" spans="2:6">
      <c r="B28" s="96">
        <v>22</v>
      </c>
      <c r="C28" s="99">
        <v>681389</v>
      </c>
      <c r="D28" s="99">
        <v>0</v>
      </c>
      <c r="E28" s="96" t="s">
        <v>44</v>
      </c>
      <c r="F28" s="96" t="s">
        <v>42</v>
      </c>
    </row>
    <row r="29" spans="2:6">
      <c r="B29" s="96">
        <v>23</v>
      </c>
      <c r="C29" s="99">
        <v>681390</v>
      </c>
      <c r="D29" s="99" t="s">
        <v>51</v>
      </c>
      <c r="E29" s="96" t="s">
        <v>44</v>
      </c>
      <c r="F29" s="96" t="s">
        <v>42</v>
      </c>
    </row>
    <row r="30" spans="2:6">
      <c r="B30" s="96">
        <v>24</v>
      </c>
      <c r="C30" s="99">
        <v>700711</v>
      </c>
      <c r="D30" s="99" t="s">
        <v>184</v>
      </c>
      <c r="E30" s="96" t="s">
        <v>53</v>
      </c>
      <c r="F30" s="96" t="s">
        <v>42</v>
      </c>
    </row>
    <row r="31" spans="2:6">
      <c r="B31" s="96">
        <v>25</v>
      </c>
      <c r="C31" s="99">
        <v>700721</v>
      </c>
      <c r="D31" s="99" t="s">
        <v>184</v>
      </c>
      <c r="E31" s="96" t="s">
        <v>53</v>
      </c>
      <c r="F31" s="96" t="s">
        <v>42</v>
      </c>
    </row>
    <row r="32" spans="2:6">
      <c r="B32" s="96">
        <v>26</v>
      </c>
      <c r="C32" s="99">
        <v>700910</v>
      </c>
      <c r="D32" s="99" t="s">
        <v>54</v>
      </c>
      <c r="E32" s="96" t="s">
        <v>53</v>
      </c>
      <c r="F32" s="96" t="s">
        <v>42</v>
      </c>
    </row>
    <row r="33" spans="2:6">
      <c r="B33" s="96">
        <v>27</v>
      </c>
      <c r="C33" s="99">
        <v>731511</v>
      </c>
      <c r="D33" s="99" t="e">
        <v>#N/A</v>
      </c>
      <c r="E33" s="96" t="s">
        <v>41</v>
      </c>
      <c r="F33" s="96" t="s">
        <v>42</v>
      </c>
    </row>
    <row r="34" spans="2:6">
      <c r="B34" s="96">
        <v>28</v>
      </c>
      <c r="C34" s="99">
        <v>731816</v>
      </c>
      <c r="D34" s="99" t="s">
        <v>55</v>
      </c>
      <c r="E34" s="96" t="s">
        <v>44</v>
      </c>
      <c r="F34" s="96" t="s">
        <v>42</v>
      </c>
    </row>
    <row r="35" spans="2:6">
      <c r="B35" s="96">
        <v>29</v>
      </c>
      <c r="C35" s="99">
        <v>732010</v>
      </c>
      <c r="D35" s="99" t="s">
        <v>56</v>
      </c>
      <c r="E35" s="96" t="s">
        <v>44</v>
      </c>
      <c r="F35" s="96" t="s">
        <v>42</v>
      </c>
    </row>
    <row r="36" spans="2:6">
      <c r="B36" s="96">
        <v>30</v>
      </c>
      <c r="C36" s="99">
        <v>732020</v>
      </c>
      <c r="D36" s="99" t="s">
        <v>57</v>
      </c>
      <c r="E36" s="96" t="s">
        <v>44</v>
      </c>
      <c r="F36" s="96" t="s">
        <v>42</v>
      </c>
    </row>
    <row r="37" spans="2:6">
      <c r="B37" s="96">
        <v>31</v>
      </c>
      <c r="C37" s="99">
        <v>830120</v>
      </c>
      <c r="D37" s="99" t="s">
        <v>185</v>
      </c>
      <c r="E37" s="96" t="s">
        <v>53</v>
      </c>
      <c r="F37" s="96" t="s">
        <v>42</v>
      </c>
    </row>
    <row r="38" spans="2:6">
      <c r="B38" s="96">
        <v>32</v>
      </c>
      <c r="C38" s="99">
        <v>830210</v>
      </c>
      <c r="D38" s="99" t="s">
        <v>186</v>
      </c>
      <c r="E38" s="96" t="s">
        <v>53</v>
      </c>
      <c r="F38" s="96" t="s">
        <v>42</v>
      </c>
    </row>
    <row r="39" spans="2:6">
      <c r="B39" s="96">
        <v>33</v>
      </c>
      <c r="C39" s="99">
        <v>830230</v>
      </c>
      <c r="D39" s="99" t="s">
        <v>240</v>
      </c>
      <c r="E39" s="96" t="s">
        <v>53</v>
      </c>
      <c r="F39" s="96" t="s">
        <v>42</v>
      </c>
    </row>
    <row r="40" spans="2:6">
      <c r="B40" s="96">
        <v>34</v>
      </c>
      <c r="C40" s="99">
        <v>840734</v>
      </c>
      <c r="D40" s="99" t="s">
        <v>188</v>
      </c>
      <c r="E40" s="96" t="s">
        <v>46</v>
      </c>
      <c r="F40" s="96" t="s">
        <v>42</v>
      </c>
    </row>
    <row r="41" spans="2:6">
      <c r="B41" s="96">
        <v>35</v>
      </c>
      <c r="C41" s="99">
        <v>840820</v>
      </c>
      <c r="D41" s="99" t="s">
        <v>189</v>
      </c>
      <c r="E41" s="96" t="s">
        <v>46</v>
      </c>
      <c r="F41" s="96" t="s">
        <v>42</v>
      </c>
    </row>
    <row r="42" spans="2:6">
      <c r="B42" s="96">
        <v>36</v>
      </c>
      <c r="C42" s="99">
        <v>840991</v>
      </c>
      <c r="D42" s="99" t="s">
        <v>190</v>
      </c>
      <c r="E42" s="96" t="s">
        <v>46</v>
      </c>
      <c r="F42" s="96" t="s">
        <v>42</v>
      </c>
    </row>
    <row r="43" spans="2:6">
      <c r="B43" s="96">
        <v>37</v>
      </c>
      <c r="C43" s="99">
        <v>840999</v>
      </c>
      <c r="D43" s="99" t="s">
        <v>51</v>
      </c>
      <c r="E43" s="96" t="s">
        <v>46</v>
      </c>
      <c r="F43" s="96" t="s">
        <v>42</v>
      </c>
    </row>
    <row r="44" spans="2:6">
      <c r="B44" s="96">
        <v>38</v>
      </c>
      <c r="C44" s="99">
        <v>841330</v>
      </c>
      <c r="D44" s="99" t="s">
        <v>191</v>
      </c>
      <c r="E44" s="96" t="s">
        <v>46</v>
      </c>
      <c r="F44" s="96" t="s">
        <v>42</v>
      </c>
    </row>
    <row r="45" spans="2:6">
      <c r="B45" s="96">
        <v>39</v>
      </c>
      <c r="C45" s="99">
        <v>841391</v>
      </c>
      <c r="D45" s="99" t="s">
        <v>58</v>
      </c>
      <c r="E45" s="96" t="s">
        <v>46</v>
      </c>
      <c r="F45" s="96" t="s">
        <v>42</v>
      </c>
    </row>
    <row r="46" spans="2:6">
      <c r="B46" s="96">
        <v>40</v>
      </c>
      <c r="C46" s="99">
        <v>841430</v>
      </c>
      <c r="D46" s="99" t="s">
        <v>192</v>
      </c>
      <c r="E46" s="96" t="s">
        <v>59</v>
      </c>
      <c r="F46" s="96" t="s">
        <v>42</v>
      </c>
    </row>
    <row r="47" spans="2:6">
      <c r="B47" s="96">
        <v>41</v>
      </c>
      <c r="C47" s="99">
        <v>841459</v>
      </c>
      <c r="D47" s="99" t="s">
        <v>49</v>
      </c>
      <c r="E47" s="96" t="s">
        <v>46</v>
      </c>
      <c r="F47" s="96" t="s">
        <v>42</v>
      </c>
    </row>
    <row r="48" spans="2:6">
      <c r="B48" s="96">
        <v>42</v>
      </c>
      <c r="C48" s="99">
        <v>841520</v>
      </c>
      <c r="D48" s="99" t="s">
        <v>193</v>
      </c>
      <c r="E48" s="96" t="s">
        <v>59</v>
      </c>
      <c r="F48" s="96" t="s">
        <v>42</v>
      </c>
    </row>
    <row r="49" spans="2:6">
      <c r="B49" s="96">
        <v>43</v>
      </c>
      <c r="C49" s="99">
        <v>841583</v>
      </c>
      <c r="D49" s="99" t="s">
        <v>60</v>
      </c>
      <c r="E49" s="96" t="s">
        <v>59</v>
      </c>
      <c r="F49" s="96" t="s">
        <v>42</v>
      </c>
    </row>
    <row r="50" spans="2:6">
      <c r="B50" s="96">
        <v>44</v>
      </c>
      <c r="C50" s="99">
        <v>841590</v>
      </c>
      <c r="D50" s="99" t="s">
        <v>61</v>
      </c>
      <c r="E50" s="96" t="s">
        <v>59</v>
      </c>
      <c r="F50" s="96" t="s">
        <v>42</v>
      </c>
    </row>
    <row r="51" spans="2:6">
      <c r="B51" s="96">
        <v>45</v>
      </c>
      <c r="C51" s="99">
        <v>842123</v>
      </c>
      <c r="D51" s="99" t="s">
        <v>194</v>
      </c>
      <c r="E51" s="96" t="s">
        <v>46</v>
      </c>
      <c r="F51" s="96" t="s">
        <v>42</v>
      </c>
    </row>
    <row r="52" spans="2:6">
      <c r="B52" s="96">
        <v>46</v>
      </c>
      <c r="C52" s="99">
        <v>842131</v>
      </c>
      <c r="D52" s="99" t="s">
        <v>195</v>
      </c>
      <c r="E52" s="96" t="s">
        <v>46</v>
      </c>
      <c r="F52" s="96" t="s">
        <v>42</v>
      </c>
    </row>
    <row r="53" spans="2:6">
      <c r="B53" s="96">
        <v>47</v>
      </c>
      <c r="C53" s="99">
        <v>842139</v>
      </c>
      <c r="D53" s="99" t="s">
        <v>49</v>
      </c>
      <c r="E53" s="96" t="s">
        <v>44</v>
      </c>
      <c r="F53" s="96" t="s">
        <v>42</v>
      </c>
    </row>
    <row r="54" spans="2:6">
      <c r="B54" s="96">
        <v>48</v>
      </c>
      <c r="C54" s="99">
        <v>842549</v>
      </c>
      <c r="D54" s="99" t="s">
        <v>49</v>
      </c>
      <c r="E54" s="96" t="s">
        <v>41</v>
      </c>
      <c r="F54" s="96" t="s">
        <v>42</v>
      </c>
    </row>
    <row r="55" spans="2:6">
      <c r="B55" s="96">
        <v>49</v>
      </c>
      <c r="C55" s="99">
        <v>842691</v>
      </c>
      <c r="D55" s="99" t="s">
        <v>196</v>
      </c>
      <c r="E55" s="96" t="s">
        <v>41</v>
      </c>
      <c r="F55" s="96" t="s">
        <v>42</v>
      </c>
    </row>
    <row r="56" spans="2:6">
      <c r="B56" s="96">
        <v>50</v>
      </c>
      <c r="C56" s="99">
        <v>843110</v>
      </c>
      <c r="D56" s="99" t="s">
        <v>197</v>
      </c>
      <c r="E56" s="96" t="s">
        <v>41</v>
      </c>
      <c r="F56" s="96" t="s">
        <v>42</v>
      </c>
    </row>
    <row r="57" spans="2:6">
      <c r="B57" s="96">
        <v>51</v>
      </c>
      <c r="C57" s="99">
        <v>848210</v>
      </c>
      <c r="D57" s="99" t="s">
        <v>62</v>
      </c>
      <c r="E57" s="96" t="s">
        <v>44</v>
      </c>
      <c r="F57" s="96" t="s">
        <v>42</v>
      </c>
    </row>
    <row r="58" spans="2:6">
      <c r="B58" s="96">
        <v>52</v>
      </c>
      <c r="C58" s="99">
        <v>848220</v>
      </c>
      <c r="D58" s="99" t="s">
        <v>198</v>
      </c>
      <c r="E58" s="96" t="s">
        <v>44</v>
      </c>
      <c r="F58" s="96" t="s">
        <v>42</v>
      </c>
    </row>
    <row r="59" spans="2:6">
      <c r="B59" s="96">
        <v>53</v>
      </c>
      <c r="C59" s="99">
        <v>848240</v>
      </c>
      <c r="D59" s="99" t="s">
        <v>63</v>
      </c>
      <c r="E59" s="96" t="s">
        <v>44</v>
      </c>
      <c r="F59" s="96" t="s">
        <v>42</v>
      </c>
    </row>
    <row r="60" spans="2:6">
      <c r="B60" s="96">
        <v>54</v>
      </c>
      <c r="C60" s="99">
        <v>848250</v>
      </c>
      <c r="D60" s="99" t="s">
        <v>199</v>
      </c>
      <c r="E60" s="96" t="s">
        <v>44</v>
      </c>
      <c r="F60" s="96" t="s">
        <v>42</v>
      </c>
    </row>
    <row r="61" spans="2:6">
      <c r="B61" s="96">
        <v>55</v>
      </c>
      <c r="C61" s="99">
        <v>848310</v>
      </c>
      <c r="D61" s="99" t="s">
        <v>200</v>
      </c>
      <c r="E61" s="96" t="s">
        <v>46</v>
      </c>
      <c r="F61" s="96" t="s">
        <v>42</v>
      </c>
    </row>
    <row r="62" spans="2:6">
      <c r="B62" s="96">
        <v>56</v>
      </c>
      <c r="C62" s="99">
        <v>850132</v>
      </c>
      <c r="D62" s="99" t="s">
        <v>201</v>
      </c>
      <c r="E62" s="96" t="s">
        <v>59</v>
      </c>
      <c r="F62" s="96" t="s">
        <v>42</v>
      </c>
    </row>
    <row r="63" spans="2:6">
      <c r="B63" s="96">
        <v>57</v>
      </c>
      <c r="C63" s="99">
        <v>850710</v>
      </c>
      <c r="D63" s="99" t="s">
        <v>202</v>
      </c>
      <c r="E63" s="96" t="s">
        <v>59</v>
      </c>
      <c r="F63" s="96" t="s">
        <v>42</v>
      </c>
    </row>
    <row r="64" spans="2:6">
      <c r="B64" s="96">
        <v>58</v>
      </c>
      <c r="C64" s="99">
        <v>850730</v>
      </c>
      <c r="D64" s="99" t="s">
        <v>241</v>
      </c>
      <c r="E64" s="96" t="s">
        <v>59</v>
      </c>
      <c r="F64" s="96" t="s">
        <v>42</v>
      </c>
    </row>
    <row r="65" spans="2:6">
      <c r="B65" s="96">
        <v>59</v>
      </c>
      <c r="C65" s="99">
        <v>850740</v>
      </c>
      <c r="D65" s="99" t="s">
        <v>203</v>
      </c>
      <c r="E65" s="96" t="s">
        <v>59</v>
      </c>
      <c r="F65" s="96" t="s">
        <v>42</v>
      </c>
    </row>
    <row r="66" spans="2:6">
      <c r="B66" s="96">
        <v>60</v>
      </c>
      <c r="C66" s="99">
        <v>850760</v>
      </c>
      <c r="D66" s="99" t="e">
        <v>#N/A</v>
      </c>
      <c r="E66" s="96" t="s">
        <v>59</v>
      </c>
      <c r="F66" s="96" t="s">
        <v>42</v>
      </c>
    </row>
    <row r="67" spans="2:6">
      <c r="B67" s="96">
        <v>61</v>
      </c>
      <c r="C67" s="99">
        <v>850790</v>
      </c>
      <c r="D67" s="99" t="s">
        <v>61</v>
      </c>
      <c r="E67" s="96" t="s">
        <v>59</v>
      </c>
      <c r="F67" s="96" t="s">
        <v>42</v>
      </c>
    </row>
    <row r="68" spans="2:6">
      <c r="B68" s="96">
        <v>62</v>
      </c>
      <c r="C68" s="99">
        <v>851110</v>
      </c>
      <c r="D68" s="99" t="s">
        <v>242</v>
      </c>
      <c r="E68" s="96" t="s">
        <v>59</v>
      </c>
      <c r="F68" s="96" t="s">
        <v>42</v>
      </c>
    </row>
    <row r="69" spans="2:6">
      <c r="B69" s="96">
        <v>63</v>
      </c>
      <c r="C69" s="99">
        <v>851120</v>
      </c>
      <c r="D69" s="99" t="s">
        <v>205</v>
      </c>
      <c r="E69" s="96" t="s">
        <v>59</v>
      </c>
      <c r="F69" s="96" t="s">
        <v>42</v>
      </c>
    </row>
    <row r="70" spans="2:6">
      <c r="B70" s="96">
        <v>64</v>
      </c>
      <c r="C70" s="99">
        <v>851130</v>
      </c>
      <c r="D70" s="99" t="s">
        <v>64</v>
      </c>
      <c r="E70" s="96" t="s">
        <v>59</v>
      </c>
      <c r="F70" s="96" t="s">
        <v>42</v>
      </c>
    </row>
    <row r="71" spans="2:6">
      <c r="B71" s="96">
        <v>65</v>
      </c>
      <c r="C71" s="99">
        <v>851140</v>
      </c>
      <c r="D71" s="99" t="s">
        <v>206</v>
      </c>
      <c r="E71" s="96" t="s">
        <v>59</v>
      </c>
      <c r="F71" s="96" t="s">
        <v>42</v>
      </c>
    </row>
    <row r="72" spans="2:6">
      <c r="B72" s="96">
        <v>66</v>
      </c>
      <c r="C72" s="99">
        <v>851150</v>
      </c>
      <c r="D72" s="99" t="s">
        <v>65</v>
      </c>
      <c r="E72" s="96" t="s">
        <v>59</v>
      </c>
      <c r="F72" s="96" t="s">
        <v>42</v>
      </c>
    </row>
    <row r="73" spans="2:6">
      <c r="B73" s="96">
        <v>67</v>
      </c>
      <c r="C73" s="99">
        <v>851180</v>
      </c>
      <c r="D73" s="99" t="s">
        <v>66</v>
      </c>
      <c r="E73" s="96" t="s">
        <v>59</v>
      </c>
      <c r="F73" s="96" t="s">
        <v>42</v>
      </c>
    </row>
    <row r="74" spans="2:6">
      <c r="B74" s="96">
        <v>68</v>
      </c>
      <c r="C74" s="99">
        <v>851190</v>
      </c>
      <c r="D74" s="99" t="s">
        <v>61</v>
      </c>
      <c r="E74" s="96" t="s">
        <v>59</v>
      </c>
      <c r="F74" s="96" t="s">
        <v>42</v>
      </c>
    </row>
    <row r="75" spans="2:6">
      <c r="B75" s="96">
        <v>69</v>
      </c>
      <c r="C75" s="99">
        <v>851220</v>
      </c>
      <c r="D75" s="99" t="s">
        <v>207</v>
      </c>
      <c r="E75" s="96" t="s">
        <v>59</v>
      </c>
      <c r="F75" s="96" t="s">
        <v>42</v>
      </c>
    </row>
    <row r="76" spans="2:6">
      <c r="B76" s="96">
        <v>70</v>
      </c>
      <c r="C76" s="99">
        <v>851230</v>
      </c>
      <c r="D76" s="99" t="s">
        <v>208</v>
      </c>
      <c r="E76" s="96" t="s">
        <v>59</v>
      </c>
      <c r="F76" s="96" t="s">
        <v>42</v>
      </c>
    </row>
    <row r="77" spans="2:6">
      <c r="B77" s="96">
        <v>71</v>
      </c>
      <c r="C77" s="99">
        <v>851240</v>
      </c>
      <c r="D77" s="99" t="s">
        <v>67</v>
      </c>
      <c r="E77" s="96" t="s">
        <v>59</v>
      </c>
      <c r="F77" s="96" t="s">
        <v>42</v>
      </c>
    </row>
    <row r="78" spans="2:6">
      <c r="B78" s="96">
        <v>72</v>
      </c>
      <c r="C78" s="99">
        <v>851290</v>
      </c>
      <c r="D78" s="99" t="s">
        <v>61</v>
      </c>
      <c r="E78" s="96" t="s">
        <v>59</v>
      </c>
      <c r="F78" s="96" t="s">
        <v>42</v>
      </c>
    </row>
    <row r="79" spans="2:6">
      <c r="B79" s="96">
        <v>73</v>
      </c>
      <c r="C79" s="99">
        <v>851712</v>
      </c>
      <c r="D79" s="99">
        <v>0</v>
      </c>
      <c r="E79" s="96" t="s">
        <v>59</v>
      </c>
      <c r="F79" s="96" t="s">
        <v>42</v>
      </c>
    </row>
    <row r="80" spans="2:6">
      <c r="B80" s="96">
        <v>74</v>
      </c>
      <c r="C80" s="99">
        <v>851981</v>
      </c>
      <c r="D80" s="99">
        <v>0</v>
      </c>
      <c r="E80" s="96" t="s">
        <v>59</v>
      </c>
      <c r="F80" s="96" t="s">
        <v>42</v>
      </c>
    </row>
    <row r="81" spans="2:6">
      <c r="B81" s="96">
        <v>75</v>
      </c>
      <c r="C81" s="99">
        <v>851991</v>
      </c>
      <c r="D81" s="99" t="s">
        <v>68</v>
      </c>
      <c r="E81" s="96" t="s">
        <v>59</v>
      </c>
      <c r="F81" s="96" t="s">
        <v>42</v>
      </c>
    </row>
    <row r="82" spans="2:6">
      <c r="B82" s="96">
        <v>76</v>
      </c>
      <c r="C82" s="99">
        <v>851993</v>
      </c>
      <c r="D82" s="99" t="s">
        <v>69</v>
      </c>
      <c r="E82" s="96" t="s">
        <v>59</v>
      </c>
      <c r="F82" s="96" t="s">
        <v>42</v>
      </c>
    </row>
    <row r="83" spans="2:6">
      <c r="B83" s="96">
        <v>77</v>
      </c>
      <c r="C83" s="99">
        <v>852520</v>
      </c>
      <c r="D83" s="99" t="s">
        <v>209</v>
      </c>
      <c r="E83" s="96" t="s">
        <v>59</v>
      </c>
      <c r="F83" s="96" t="s">
        <v>42</v>
      </c>
    </row>
    <row r="84" spans="2:6">
      <c r="B84" s="96">
        <v>78</v>
      </c>
      <c r="C84" s="99">
        <v>852560</v>
      </c>
      <c r="D84" s="99">
        <v>0</v>
      </c>
      <c r="E84" s="96" t="s">
        <v>59</v>
      </c>
      <c r="F84" s="96" t="s">
        <v>42</v>
      </c>
    </row>
    <row r="85" spans="2:6">
      <c r="B85" s="96">
        <v>79</v>
      </c>
      <c r="C85" s="99">
        <v>852721</v>
      </c>
      <c r="D85" s="99" t="s">
        <v>70</v>
      </c>
      <c r="E85" s="96" t="s">
        <v>59</v>
      </c>
      <c r="F85" s="96" t="s">
        <v>42</v>
      </c>
    </row>
    <row r="86" spans="2:6">
      <c r="B86" s="96">
        <v>80</v>
      </c>
      <c r="C86" s="99">
        <v>852729</v>
      </c>
      <c r="D86" s="99" t="s">
        <v>49</v>
      </c>
      <c r="E86" s="96" t="s">
        <v>59</v>
      </c>
      <c r="F86" s="96" t="s">
        <v>42</v>
      </c>
    </row>
    <row r="87" spans="2:6">
      <c r="B87" s="96">
        <v>81</v>
      </c>
      <c r="C87" s="99">
        <v>853180</v>
      </c>
      <c r="D87" s="99" t="s">
        <v>71</v>
      </c>
      <c r="E87" s="96" t="s">
        <v>59</v>
      </c>
      <c r="F87" s="96" t="s">
        <v>42</v>
      </c>
    </row>
    <row r="88" spans="2:6">
      <c r="B88" s="96">
        <v>82</v>
      </c>
      <c r="C88" s="99">
        <v>853641</v>
      </c>
      <c r="D88" s="99" t="s">
        <v>210</v>
      </c>
      <c r="E88" s="96" t="s">
        <v>59</v>
      </c>
      <c r="F88" s="96" t="s">
        <v>42</v>
      </c>
    </row>
    <row r="89" spans="2:6">
      <c r="B89" s="96">
        <v>83</v>
      </c>
      <c r="C89" s="99">
        <v>853690</v>
      </c>
      <c r="D89" s="99" t="s">
        <v>211</v>
      </c>
      <c r="E89" s="96" t="s">
        <v>59</v>
      </c>
      <c r="F89" s="96" t="s">
        <v>42</v>
      </c>
    </row>
    <row r="90" spans="2:6">
      <c r="B90" s="96">
        <v>84</v>
      </c>
      <c r="C90" s="99">
        <v>853910</v>
      </c>
      <c r="D90" s="99" t="s">
        <v>212</v>
      </c>
      <c r="E90" s="96" t="s">
        <v>59</v>
      </c>
      <c r="F90" s="96" t="s">
        <v>42</v>
      </c>
    </row>
    <row r="91" spans="2:6">
      <c r="B91" s="96">
        <v>85</v>
      </c>
      <c r="C91" s="99">
        <v>853921</v>
      </c>
      <c r="D91" s="99" t="s">
        <v>213</v>
      </c>
      <c r="E91" s="96" t="s">
        <v>59</v>
      </c>
      <c r="F91" s="96" t="s">
        <v>42</v>
      </c>
    </row>
    <row r="92" spans="2:6">
      <c r="B92" s="96">
        <v>86</v>
      </c>
      <c r="C92" s="99">
        <v>854430</v>
      </c>
      <c r="D92" s="99" t="s">
        <v>214</v>
      </c>
      <c r="E92" s="96" t="s">
        <v>59</v>
      </c>
      <c r="F92" s="96" t="s">
        <v>42</v>
      </c>
    </row>
    <row r="93" spans="2:6">
      <c r="B93" s="96">
        <v>87</v>
      </c>
      <c r="C93" s="99">
        <v>870710</v>
      </c>
      <c r="D93" s="99" t="s">
        <v>215</v>
      </c>
      <c r="E93" s="96" t="s">
        <v>53</v>
      </c>
      <c r="F93" s="96" t="s">
        <v>42</v>
      </c>
    </row>
    <row r="94" spans="2:6">
      <c r="B94" s="96">
        <v>88</v>
      </c>
      <c r="C94" s="99">
        <v>870790</v>
      </c>
      <c r="D94" s="99" t="s">
        <v>51</v>
      </c>
      <c r="E94" s="96" t="s">
        <v>53</v>
      </c>
      <c r="F94" s="96" t="s">
        <v>42</v>
      </c>
    </row>
    <row r="95" spans="2:6">
      <c r="B95" s="96">
        <v>89</v>
      </c>
      <c r="C95" s="99">
        <v>870810</v>
      </c>
      <c r="D95" s="99" t="s">
        <v>216</v>
      </c>
      <c r="E95" s="96" t="s">
        <v>53</v>
      </c>
      <c r="F95" s="96" t="s">
        <v>42</v>
      </c>
    </row>
    <row r="96" spans="2:6">
      <c r="B96" s="96">
        <v>90</v>
      </c>
      <c r="C96" s="99">
        <v>870821</v>
      </c>
      <c r="D96" s="99" t="s">
        <v>72</v>
      </c>
      <c r="E96" s="96" t="s">
        <v>53</v>
      </c>
      <c r="F96" s="96" t="s">
        <v>42</v>
      </c>
    </row>
    <row r="97" spans="2:6">
      <c r="B97" s="96">
        <v>91</v>
      </c>
      <c r="C97" s="99">
        <v>870829</v>
      </c>
      <c r="D97" s="99" t="s">
        <v>49</v>
      </c>
      <c r="E97" s="96" t="s">
        <v>53</v>
      </c>
      <c r="F97" s="96" t="s">
        <v>42</v>
      </c>
    </row>
    <row r="98" spans="2:6">
      <c r="B98" s="96">
        <v>92</v>
      </c>
      <c r="C98" s="99">
        <v>870830</v>
      </c>
      <c r="D98" s="99">
        <v>0</v>
      </c>
      <c r="E98" s="96" t="s">
        <v>44</v>
      </c>
      <c r="F98" s="96" t="s">
        <v>42</v>
      </c>
    </row>
    <row r="99" spans="2:6">
      <c r="B99" s="96">
        <v>93</v>
      </c>
      <c r="C99" s="99">
        <v>870831</v>
      </c>
      <c r="D99" s="99" t="s">
        <v>73</v>
      </c>
      <c r="E99" s="96" t="s">
        <v>44</v>
      </c>
      <c r="F99" s="96" t="s">
        <v>42</v>
      </c>
    </row>
    <row r="100" spans="2:6">
      <c r="B100" s="96">
        <v>94</v>
      </c>
      <c r="C100" s="99">
        <v>870839</v>
      </c>
      <c r="D100" s="99" t="s">
        <v>49</v>
      </c>
      <c r="E100" s="96" t="s">
        <v>44</v>
      </c>
      <c r="F100" s="96" t="s">
        <v>42</v>
      </c>
    </row>
    <row r="101" spans="2:6">
      <c r="B101" s="96">
        <v>95</v>
      </c>
      <c r="C101" s="99">
        <v>870840</v>
      </c>
      <c r="D101" s="99" t="s">
        <v>74</v>
      </c>
      <c r="E101" s="96" t="s">
        <v>44</v>
      </c>
      <c r="F101" s="96" t="s">
        <v>42</v>
      </c>
    </row>
    <row r="102" spans="2:6">
      <c r="B102" s="96">
        <v>96</v>
      </c>
      <c r="C102" s="99">
        <v>870850</v>
      </c>
      <c r="D102" s="99" t="s">
        <v>217</v>
      </c>
      <c r="E102" s="96" t="s">
        <v>44</v>
      </c>
      <c r="F102" s="96" t="s">
        <v>42</v>
      </c>
    </row>
    <row r="103" spans="2:6">
      <c r="B103" s="96">
        <v>97</v>
      </c>
      <c r="C103" s="99">
        <v>870860</v>
      </c>
      <c r="D103" s="99" t="s">
        <v>75</v>
      </c>
      <c r="E103" s="96" t="s">
        <v>44</v>
      </c>
      <c r="F103" s="96" t="s">
        <v>42</v>
      </c>
    </row>
    <row r="104" spans="2:6">
      <c r="B104" s="96">
        <v>98</v>
      </c>
      <c r="C104" s="99">
        <v>870870</v>
      </c>
      <c r="D104" s="99" t="s">
        <v>76</v>
      </c>
      <c r="E104" s="96" t="s">
        <v>44</v>
      </c>
      <c r="F104" s="96" t="s">
        <v>42</v>
      </c>
    </row>
    <row r="105" spans="2:6">
      <c r="B105" s="96">
        <v>99</v>
      </c>
      <c r="C105" s="99">
        <v>870880</v>
      </c>
      <c r="D105" s="99" t="s">
        <v>218</v>
      </c>
      <c r="E105" s="96" t="s">
        <v>44</v>
      </c>
      <c r="F105" s="96" t="s">
        <v>42</v>
      </c>
    </row>
    <row r="106" spans="2:6">
      <c r="B106" s="96">
        <v>100</v>
      </c>
      <c r="C106" s="99">
        <v>870891</v>
      </c>
      <c r="D106" s="99" t="s">
        <v>77</v>
      </c>
      <c r="E106" s="96" t="s">
        <v>41</v>
      </c>
      <c r="F106" s="96" t="s">
        <v>42</v>
      </c>
    </row>
    <row r="107" spans="2:6">
      <c r="B107" s="96">
        <v>101</v>
      </c>
      <c r="C107" s="99">
        <v>870892</v>
      </c>
      <c r="D107" s="99" t="s">
        <v>219</v>
      </c>
      <c r="E107" s="96" t="s">
        <v>44</v>
      </c>
      <c r="F107" s="96" t="s">
        <v>42</v>
      </c>
    </row>
    <row r="108" spans="2:6">
      <c r="B108" s="96">
        <v>102</v>
      </c>
      <c r="C108" s="99">
        <v>870893</v>
      </c>
      <c r="D108" s="99" t="s">
        <v>78</v>
      </c>
      <c r="E108" s="96" t="s">
        <v>44</v>
      </c>
      <c r="F108" s="96" t="s">
        <v>42</v>
      </c>
    </row>
    <row r="109" spans="2:6">
      <c r="B109" s="96">
        <v>103</v>
      </c>
      <c r="C109" s="99">
        <v>870894</v>
      </c>
      <c r="D109" s="99" t="s">
        <v>220</v>
      </c>
      <c r="E109" s="96" t="s">
        <v>44</v>
      </c>
      <c r="F109" s="96" t="s">
        <v>42</v>
      </c>
    </row>
    <row r="110" spans="2:6">
      <c r="B110" s="96">
        <v>104</v>
      </c>
      <c r="C110" s="99">
        <v>870895</v>
      </c>
      <c r="D110" s="99" t="s">
        <v>49</v>
      </c>
      <c r="E110" s="96" t="s">
        <v>53</v>
      </c>
      <c r="F110" s="96" t="s">
        <v>42</v>
      </c>
    </row>
    <row r="111" spans="2:6">
      <c r="B111" s="96">
        <v>105</v>
      </c>
      <c r="C111" s="99">
        <v>870899</v>
      </c>
      <c r="D111" s="99" t="s">
        <v>61</v>
      </c>
      <c r="E111" s="96" t="s">
        <v>41</v>
      </c>
      <c r="F111" s="96" t="s">
        <v>42</v>
      </c>
    </row>
    <row r="112" spans="2:6">
      <c r="B112" s="96">
        <v>106</v>
      </c>
      <c r="C112" s="99">
        <v>871690</v>
      </c>
      <c r="D112" s="99" t="s">
        <v>221</v>
      </c>
      <c r="E112" s="96" t="s">
        <v>44</v>
      </c>
      <c r="F112" s="96" t="s">
        <v>42</v>
      </c>
    </row>
    <row r="113" spans="2:6">
      <c r="B113" s="96">
        <v>107</v>
      </c>
      <c r="C113" s="99">
        <v>871899</v>
      </c>
      <c r="D113" s="99" t="e">
        <v>#N/A</v>
      </c>
      <c r="E113" s="96" t="s">
        <v>44</v>
      </c>
      <c r="F113" s="96" t="s">
        <v>42</v>
      </c>
    </row>
    <row r="114" spans="2:6">
      <c r="B114" s="96">
        <v>108</v>
      </c>
      <c r="C114" s="99">
        <v>902910</v>
      </c>
      <c r="D114" s="99" t="s">
        <v>222</v>
      </c>
      <c r="E114" s="96" t="s">
        <v>59</v>
      </c>
      <c r="F114" s="96" t="s">
        <v>42</v>
      </c>
    </row>
    <row r="115" spans="2:6">
      <c r="B115" s="96">
        <v>109</v>
      </c>
      <c r="C115" s="99">
        <v>902920</v>
      </c>
      <c r="D115" s="99" t="s">
        <v>223</v>
      </c>
      <c r="E115" s="96" t="s">
        <v>59</v>
      </c>
      <c r="F115" s="96" t="s">
        <v>42</v>
      </c>
    </row>
    <row r="116" spans="2:6">
      <c r="B116" s="96">
        <v>110</v>
      </c>
      <c r="C116" s="99">
        <v>902990</v>
      </c>
      <c r="D116" s="99" t="s">
        <v>79</v>
      </c>
      <c r="E116" s="96" t="s">
        <v>59</v>
      </c>
      <c r="F116" s="96" t="s">
        <v>42</v>
      </c>
    </row>
    <row r="117" spans="2:6">
      <c r="B117" s="96">
        <v>111</v>
      </c>
      <c r="C117" s="99">
        <v>910400</v>
      </c>
      <c r="D117" s="99" t="s">
        <v>224</v>
      </c>
      <c r="E117" s="96" t="s">
        <v>59</v>
      </c>
      <c r="F117" s="96" t="s">
        <v>42</v>
      </c>
    </row>
    <row r="118" spans="2:6">
      <c r="B118" s="96">
        <v>112</v>
      </c>
      <c r="C118" s="99">
        <v>940120</v>
      </c>
      <c r="D118" s="99" t="s">
        <v>225</v>
      </c>
      <c r="E118" s="96" t="s">
        <v>53</v>
      </c>
      <c r="F118" s="96" t="s">
        <v>42</v>
      </c>
    </row>
    <row r="119" spans="2:6">
      <c r="B119" s="96">
        <v>113</v>
      </c>
      <c r="C119" s="99">
        <v>940190</v>
      </c>
      <c r="D119" s="99" t="s">
        <v>61</v>
      </c>
      <c r="E119" s="96" t="s">
        <v>53</v>
      </c>
      <c r="F119" s="96" t="s">
        <v>42</v>
      </c>
    </row>
    <row r="120" spans="2:6">
      <c r="B120" s="96">
        <v>114</v>
      </c>
      <c r="C120" s="99">
        <v>940340</v>
      </c>
      <c r="D120" s="99" t="s">
        <v>226</v>
      </c>
      <c r="E120" s="96" t="s">
        <v>53</v>
      </c>
      <c r="F120" s="96" t="s">
        <v>42</v>
      </c>
    </row>
    <row r="121" spans="2:6">
      <c r="B121" s="96">
        <v>115</v>
      </c>
      <c r="C121" s="99">
        <v>940350</v>
      </c>
      <c r="D121" s="99" t="s">
        <v>227</v>
      </c>
      <c r="E121" s="96" t="s">
        <v>53</v>
      </c>
      <c r="F121" s="96" t="s">
        <v>42</v>
      </c>
    </row>
    <row r="122" spans="2:6">
      <c r="B122" s="96">
        <v>116</v>
      </c>
      <c r="C122" s="99">
        <v>940390</v>
      </c>
      <c r="D122" s="99" t="s">
        <v>61</v>
      </c>
      <c r="E122" s="96" t="s">
        <v>53</v>
      </c>
      <c r="F122" s="96" t="s">
        <v>42</v>
      </c>
    </row>
    <row r="123" spans="2:6">
      <c r="B123" s="96">
        <v>117</v>
      </c>
      <c r="C123" s="99">
        <v>980200</v>
      </c>
      <c r="D123" s="99" t="s">
        <v>228</v>
      </c>
      <c r="E123" s="96" t="s">
        <v>46</v>
      </c>
      <c r="F123" s="96" t="s">
        <v>42</v>
      </c>
    </row>
    <row r="124" spans="2:6">
      <c r="C124" s="99"/>
      <c r="D124" s="99"/>
    </row>
  </sheetData>
  <hyperlinks>
    <hyperlink ref="A1" location="ÍNDICE!A1" display="ÍNDICE" xr:uid="{C06713B4-DF1A-A046-8869-CE184519B32D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C27C-BDDE-BB43-BD22-39A55456E59B}">
  <dimension ref="A1:F22"/>
  <sheetViews>
    <sheetView showGridLines="0" topLeftCell="A4" zoomScaleNormal="100" workbookViewId="0">
      <selection activeCell="E16" sqref="E16"/>
    </sheetView>
  </sheetViews>
  <sheetFormatPr baseColWidth="10" defaultColWidth="11.44140625" defaultRowHeight="13.8"/>
  <cols>
    <col min="1" max="1" width="10.6640625" style="96" customWidth="1"/>
    <col min="2" max="2" width="6.33203125" style="96" customWidth="1"/>
    <col min="3" max="3" width="8.6640625" style="96" customWidth="1"/>
    <col min="4" max="4" width="49.6640625" style="96" customWidth="1"/>
    <col min="5" max="5" width="41.6640625" style="96" customWidth="1"/>
    <col min="6" max="6" width="10" style="96" bestFit="1" customWidth="1"/>
    <col min="7" max="16384" width="11.44140625" style="96"/>
  </cols>
  <sheetData>
    <row r="1" spans="1:6" ht="15.6">
      <c r="A1" s="94" t="s">
        <v>0</v>
      </c>
      <c r="B1" s="95" t="s">
        <v>172</v>
      </c>
    </row>
    <row r="3" spans="1:6">
      <c r="B3" s="98" t="s">
        <v>90</v>
      </c>
    </row>
    <row r="4" spans="1:6">
      <c r="B4" s="96" t="s">
        <v>36</v>
      </c>
      <c r="C4" s="96" t="s">
        <v>37</v>
      </c>
      <c r="D4" s="96" t="s">
        <v>38</v>
      </c>
      <c r="E4" s="96" t="s">
        <v>39</v>
      </c>
      <c r="F4" s="96" t="s">
        <v>40</v>
      </c>
    </row>
    <row r="5" spans="1:6">
      <c r="B5" s="96">
        <v>1</v>
      </c>
      <c r="C5" s="99">
        <v>870120</v>
      </c>
      <c r="D5" s="99" t="s">
        <v>80</v>
      </c>
      <c r="E5" s="96" t="s">
        <v>81</v>
      </c>
      <c r="F5" s="96" t="s">
        <v>82</v>
      </c>
    </row>
    <row r="6" spans="1:6">
      <c r="B6" s="96">
        <v>2</v>
      </c>
      <c r="C6" s="99">
        <v>870210</v>
      </c>
      <c r="D6" s="99" t="s">
        <v>229</v>
      </c>
      <c r="E6" s="96" t="s">
        <v>83</v>
      </c>
      <c r="F6" s="96" t="s">
        <v>82</v>
      </c>
    </row>
    <row r="7" spans="1:6">
      <c r="B7" s="96">
        <v>3</v>
      </c>
      <c r="C7" s="99">
        <v>870290</v>
      </c>
      <c r="D7" s="99" t="s">
        <v>49</v>
      </c>
      <c r="E7" s="96" t="s">
        <v>83</v>
      </c>
      <c r="F7" s="96" t="s">
        <v>82</v>
      </c>
    </row>
    <row r="8" spans="1:6">
      <c r="B8" s="96">
        <v>4</v>
      </c>
      <c r="C8" s="99">
        <v>870322</v>
      </c>
      <c r="D8" s="99" t="s">
        <v>230</v>
      </c>
      <c r="E8" s="96" t="s">
        <v>84</v>
      </c>
      <c r="F8" s="96" t="s">
        <v>82</v>
      </c>
    </row>
    <row r="9" spans="1:6">
      <c r="B9" s="96">
        <v>5</v>
      </c>
      <c r="C9" s="99">
        <v>870323</v>
      </c>
      <c r="D9" s="99" t="s">
        <v>231</v>
      </c>
      <c r="E9" s="96" t="s">
        <v>85</v>
      </c>
      <c r="F9" s="96" t="s">
        <v>82</v>
      </c>
    </row>
    <row r="10" spans="1:6">
      <c r="B10" s="96">
        <v>6</v>
      </c>
      <c r="C10" s="99">
        <v>870324</v>
      </c>
      <c r="D10" s="99" t="s">
        <v>232</v>
      </c>
      <c r="E10" s="96" t="s">
        <v>86</v>
      </c>
      <c r="F10" s="96" t="s">
        <v>82</v>
      </c>
    </row>
    <row r="11" spans="1:6">
      <c r="B11" s="96">
        <v>7</v>
      </c>
      <c r="C11" s="99">
        <v>870331</v>
      </c>
      <c r="D11" s="99" t="s">
        <v>233</v>
      </c>
      <c r="E11" s="96" t="s">
        <v>84</v>
      </c>
      <c r="F11" s="96" t="s">
        <v>82</v>
      </c>
    </row>
    <row r="12" spans="1:6">
      <c r="B12" s="96">
        <v>8</v>
      </c>
      <c r="C12" s="99">
        <v>870332</v>
      </c>
      <c r="D12" s="99" t="s">
        <v>231</v>
      </c>
      <c r="E12" s="96" t="s">
        <v>84</v>
      </c>
      <c r="F12" s="96" t="s">
        <v>82</v>
      </c>
    </row>
    <row r="13" spans="1:6">
      <c r="B13" s="96">
        <v>9</v>
      </c>
      <c r="C13" s="99">
        <v>870333</v>
      </c>
      <c r="D13" s="99" t="s">
        <v>234</v>
      </c>
      <c r="E13" s="96" t="s">
        <v>86</v>
      </c>
      <c r="F13" s="96" t="s">
        <v>82</v>
      </c>
    </row>
    <row r="14" spans="1:6">
      <c r="B14" s="96">
        <v>10</v>
      </c>
      <c r="C14" s="99">
        <v>870390</v>
      </c>
      <c r="D14" s="99" t="s">
        <v>49</v>
      </c>
      <c r="E14" s="96" t="s">
        <v>84</v>
      </c>
      <c r="F14" s="96" t="s">
        <v>82</v>
      </c>
    </row>
    <row r="15" spans="1:6">
      <c r="B15" s="96">
        <v>11</v>
      </c>
      <c r="C15" s="99">
        <v>870421</v>
      </c>
      <c r="D15" s="99" t="s">
        <v>235</v>
      </c>
      <c r="E15" s="96" t="s">
        <v>84</v>
      </c>
      <c r="F15" s="96" t="s">
        <v>82</v>
      </c>
    </row>
    <row r="16" spans="1:6">
      <c r="B16" s="96">
        <v>12</v>
      </c>
      <c r="C16" s="99">
        <v>870422</v>
      </c>
      <c r="D16" s="99" t="s">
        <v>236</v>
      </c>
      <c r="E16" s="96" t="s">
        <v>87</v>
      </c>
      <c r="F16" s="96" t="s">
        <v>82</v>
      </c>
    </row>
    <row r="17" spans="2:6">
      <c r="B17" s="96">
        <v>13</v>
      </c>
      <c r="C17" s="99">
        <v>870423</v>
      </c>
      <c r="D17" s="99" t="s">
        <v>237</v>
      </c>
      <c r="E17" s="96" t="s">
        <v>87</v>
      </c>
      <c r="F17" s="96" t="s">
        <v>82</v>
      </c>
    </row>
    <row r="18" spans="2:6">
      <c r="B18" s="96">
        <v>14</v>
      </c>
      <c r="C18" s="99">
        <v>870431</v>
      </c>
      <c r="D18" s="99" t="s">
        <v>235</v>
      </c>
      <c r="E18" s="96" t="s">
        <v>84</v>
      </c>
      <c r="F18" s="96" t="s">
        <v>82</v>
      </c>
    </row>
    <row r="19" spans="2:6">
      <c r="B19" s="96">
        <v>15</v>
      </c>
      <c r="C19" s="99">
        <v>870432</v>
      </c>
      <c r="D19" s="99" t="s">
        <v>238</v>
      </c>
      <c r="E19" s="96" t="s">
        <v>87</v>
      </c>
      <c r="F19" s="96" t="s">
        <v>82</v>
      </c>
    </row>
    <row r="20" spans="2:6">
      <c r="B20" s="96">
        <v>16</v>
      </c>
      <c r="C20" s="99">
        <v>870490</v>
      </c>
      <c r="D20" s="99" t="s">
        <v>49</v>
      </c>
      <c r="E20" s="96" t="s">
        <v>87</v>
      </c>
      <c r="F20" s="96" t="s">
        <v>82</v>
      </c>
    </row>
    <row r="21" spans="2:6">
      <c r="B21" s="96">
        <v>17</v>
      </c>
      <c r="C21" s="99">
        <v>870600</v>
      </c>
      <c r="D21" s="99" t="s">
        <v>239</v>
      </c>
      <c r="E21" s="96" t="s">
        <v>88</v>
      </c>
      <c r="F21" s="96" t="s">
        <v>82</v>
      </c>
    </row>
    <row r="22" spans="2:6">
      <c r="C22" s="99"/>
      <c r="D22" s="99"/>
    </row>
  </sheetData>
  <hyperlinks>
    <hyperlink ref="A1" location="ÍNDICE!A1" display="ÍNDICE" xr:uid="{C073FDEA-3D8C-AE41-94FE-D53ACD6D5B3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ER26"/>
  <sheetViews>
    <sheetView showGridLines="0" topLeftCell="A2" zoomScaleNormal="100" workbookViewId="0">
      <selection activeCell="A2" sqref="A2:AE2"/>
    </sheetView>
  </sheetViews>
  <sheetFormatPr baseColWidth="10" defaultColWidth="11.44140625" defaultRowHeight="13.2"/>
  <cols>
    <col min="1" max="1" width="13.6640625" customWidth="1"/>
    <col min="31" max="31" width="12.109375" bestFit="1" customWidth="1"/>
  </cols>
  <sheetData>
    <row r="1" spans="1:1012 1026:3072 3086:4092 4106:5112 5126:6132 6146:8192 8206:9212 9226:10232 10246:11252 11266:13312 13326:14332 14346:15352 15366:16372">
      <c r="A1" s="65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1012 1026:3072 3086:4092 4106:5112 5126:6132 6146:8192 8206:9212 9226:10232 10246:11252 11266:13312 13326:14332 14346:15352 15366:16372">
      <c r="A2" s="105" t="s">
        <v>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1012 1026:3072 3086:4092 4106:5112 5126:6132 6146:8192 8206:9212 9226:10232 10246:11252 11266:13312 13326:14332 14346:15352 15366:1637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7"/>
    </row>
    <row r="4" spans="1:1012 1026:3072 3086:4092 4106:5112 5126:6132 6146:8192 8206:9212 9226:10232 10246:11252 11266:13312 13326:14332 14346:15352 15366:16372">
      <c r="A4" s="105" t="s">
        <v>286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1012 1026:3072 3086:4092 4106:5112 5126:6132 6146:8192 8206:9212 9226:10232 10246:11252 11266:13312 13326:14332 14346:15352 15366:16372" ht="13.8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1012 1026:3072 3086:4092 4106:5112 5126:6132 6146:8192 8206:9212 9226:10232 10246:11252 11266:13312 13326:14332 14346:15352 15366:16372" ht="13.8" thickTop="1">
      <c r="A6" s="3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1012 1026:3072 3086:4092 4106:5112 5126:6132 6146:8192 8206:9212 9226:10232 10246:11252 11266:13312 13326:14332 14346:15352 15366:16372" ht="13.8" thickBot="1">
      <c r="A7" s="31"/>
      <c r="B7" s="103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1012 1026:3072 3086:4092 4106:5112 5126:6132 6146:8192 8206:9212 9226:10232 10246:11252 11266:13312 13326:14332 14346:15352 15366:16372" s="40" customFormat="1" ht="13.8" thickTop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"/>
      <c r="AF8" s="38"/>
      <c r="AT8" s="41"/>
      <c r="AU8" s="41"/>
      <c r="AV8" s="41"/>
      <c r="AW8" s="41"/>
      <c r="AX8" s="41"/>
      <c r="AZ8" s="38"/>
      <c r="BN8" s="41"/>
      <c r="BO8" s="41"/>
      <c r="BP8" s="41"/>
      <c r="BQ8" s="41"/>
      <c r="BR8" s="41"/>
      <c r="BT8" s="38"/>
      <c r="CH8" s="41"/>
      <c r="CI8" s="41"/>
      <c r="CJ8" s="41"/>
      <c r="CK8" s="41"/>
      <c r="CL8" s="41"/>
      <c r="CN8" s="38"/>
      <c r="DB8" s="41"/>
      <c r="DC8" s="41"/>
      <c r="DD8" s="41"/>
      <c r="DE8" s="41"/>
      <c r="DF8" s="41"/>
      <c r="DH8" s="38"/>
      <c r="DV8" s="41"/>
      <c r="DW8" s="41"/>
      <c r="DX8" s="41"/>
      <c r="DY8" s="41"/>
      <c r="DZ8" s="41"/>
      <c r="EB8" s="38"/>
      <c r="EP8" s="41"/>
      <c r="EQ8" s="41"/>
      <c r="ER8" s="41"/>
      <c r="ES8" s="41"/>
      <c r="ET8" s="41"/>
      <c r="EV8" s="38"/>
      <c r="FJ8" s="41"/>
      <c r="FK8" s="41"/>
      <c r="FL8" s="41"/>
      <c r="FM8" s="41"/>
      <c r="FN8" s="41"/>
      <c r="FP8" s="38"/>
      <c r="GD8" s="41"/>
      <c r="GE8" s="41"/>
      <c r="GF8" s="41"/>
      <c r="GG8" s="41"/>
      <c r="GH8" s="41"/>
      <c r="GJ8" s="38"/>
      <c r="GX8" s="41"/>
      <c r="GY8" s="41"/>
      <c r="GZ8" s="41"/>
      <c r="HA8" s="41"/>
      <c r="HB8" s="41"/>
      <c r="HD8" s="38"/>
      <c r="HR8" s="41"/>
      <c r="HS8" s="41"/>
      <c r="HT8" s="41"/>
      <c r="HU8" s="41"/>
      <c r="HV8" s="41"/>
      <c r="HX8" s="38"/>
      <c r="IL8" s="41"/>
      <c r="IM8" s="41"/>
      <c r="IN8" s="41"/>
      <c r="IO8" s="41"/>
      <c r="IP8" s="41"/>
      <c r="IR8" s="38"/>
      <c r="JF8" s="41"/>
      <c r="JG8" s="41"/>
      <c r="JH8" s="41"/>
      <c r="JI8" s="41"/>
      <c r="JJ8" s="41"/>
      <c r="JL8" s="38"/>
      <c r="JZ8" s="41"/>
      <c r="KA8" s="41"/>
      <c r="KB8" s="41"/>
      <c r="KC8" s="41"/>
      <c r="KD8" s="41"/>
      <c r="KF8" s="38"/>
      <c r="KT8" s="41"/>
      <c r="KU8" s="41"/>
      <c r="KV8" s="41"/>
      <c r="KW8" s="41"/>
      <c r="KX8" s="41"/>
      <c r="KZ8" s="38"/>
      <c r="LN8" s="41"/>
      <c r="LO8" s="41"/>
      <c r="LP8" s="41"/>
      <c r="LQ8" s="41"/>
      <c r="LR8" s="41"/>
      <c r="LT8" s="38"/>
      <c r="MH8" s="41"/>
      <c r="MI8" s="41"/>
      <c r="MJ8" s="41"/>
      <c r="MK8" s="41"/>
      <c r="ML8" s="41"/>
      <c r="MN8" s="38"/>
      <c r="NB8" s="41"/>
      <c r="NC8" s="41"/>
      <c r="ND8" s="41"/>
      <c r="NE8" s="41"/>
      <c r="NF8" s="41"/>
      <c r="NH8" s="38"/>
      <c r="NV8" s="41"/>
      <c r="NW8" s="41"/>
      <c r="NX8" s="41"/>
      <c r="NY8" s="41"/>
      <c r="NZ8" s="41"/>
      <c r="OB8" s="38"/>
      <c r="OP8" s="41"/>
      <c r="OQ8" s="41"/>
      <c r="OR8" s="41"/>
      <c r="OS8" s="41"/>
      <c r="OT8" s="41"/>
      <c r="OV8" s="38"/>
      <c r="PJ8" s="41"/>
      <c r="PK8" s="41"/>
      <c r="PL8" s="41"/>
      <c r="PM8" s="41"/>
      <c r="PN8" s="41"/>
      <c r="PP8" s="38"/>
      <c r="QD8" s="41"/>
      <c r="QE8" s="41"/>
      <c r="QF8" s="41"/>
      <c r="QG8" s="41"/>
      <c r="QH8" s="41"/>
      <c r="QJ8" s="38"/>
      <c r="QX8" s="41"/>
      <c r="QY8" s="41"/>
      <c r="QZ8" s="41"/>
      <c r="RA8" s="41"/>
      <c r="RB8" s="41"/>
      <c r="RD8" s="38"/>
      <c r="RR8" s="41"/>
      <c r="RS8" s="41"/>
      <c r="RT8" s="41"/>
      <c r="RU8" s="41"/>
      <c r="RV8" s="41"/>
      <c r="RX8" s="38"/>
      <c r="SL8" s="41"/>
      <c r="SM8" s="41"/>
      <c r="SN8" s="41"/>
      <c r="SO8" s="41"/>
      <c r="SP8" s="41"/>
      <c r="SR8" s="38"/>
      <c r="TF8" s="41"/>
      <c r="TG8" s="41"/>
      <c r="TH8" s="41"/>
      <c r="TI8" s="41"/>
      <c r="TJ8" s="41"/>
      <c r="TL8" s="38"/>
      <c r="TZ8" s="41"/>
      <c r="UA8" s="41"/>
      <c r="UB8" s="41"/>
      <c r="UC8" s="41"/>
      <c r="UD8" s="41"/>
      <c r="UF8" s="38"/>
      <c r="UT8" s="41"/>
      <c r="UU8" s="41"/>
      <c r="UV8" s="41"/>
      <c r="UW8" s="41"/>
      <c r="UX8" s="41"/>
      <c r="UZ8" s="38"/>
      <c r="VN8" s="41"/>
      <c r="VO8" s="41"/>
      <c r="VP8" s="41"/>
      <c r="VQ8" s="41"/>
      <c r="VR8" s="41"/>
      <c r="VT8" s="38"/>
      <c r="WH8" s="41"/>
      <c r="WI8" s="41"/>
      <c r="WJ8" s="41"/>
      <c r="WK8" s="41"/>
      <c r="WL8" s="41"/>
      <c r="WN8" s="38"/>
      <c r="XB8" s="41"/>
      <c r="XC8" s="41"/>
      <c r="XD8" s="41"/>
      <c r="XE8" s="41"/>
      <c r="XF8" s="41"/>
      <c r="XH8" s="38"/>
      <c r="XV8" s="41"/>
      <c r="XW8" s="41"/>
      <c r="XX8" s="41"/>
      <c r="XY8" s="41"/>
      <c r="XZ8" s="41"/>
      <c r="YB8" s="38"/>
      <c r="YP8" s="41"/>
      <c r="YQ8" s="41"/>
      <c r="YR8" s="41"/>
      <c r="YS8" s="41"/>
      <c r="YT8" s="41"/>
      <c r="YV8" s="38"/>
      <c r="ZJ8" s="41"/>
      <c r="ZK8" s="41"/>
      <c r="ZL8" s="41"/>
      <c r="ZM8" s="41"/>
      <c r="ZN8" s="41"/>
      <c r="ZP8" s="38"/>
      <c r="AAD8" s="41"/>
      <c r="AAE8" s="41"/>
      <c r="AAF8" s="41"/>
      <c r="AAG8" s="41"/>
      <c r="AAH8" s="41"/>
      <c r="AAJ8" s="38"/>
      <c r="AAX8" s="41"/>
      <c r="AAY8" s="41"/>
      <c r="AAZ8" s="41"/>
      <c r="ABA8" s="41"/>
      <c r="ABB8" s="41"/>
      <c r="ABD8" s="38"/>
      <c r="ABR8" s="41"/>
      <c r="ABS8" s="41"/>
      <c r="ABT8" s="41"/>
      <c r="ABU8" s="41"/>
      <c r="ABV8" s="41"/>
      <c r="ABX8" s="38"/>
      <c r="ACL8" s="41"/>
      <c r="ACM8" s="41"/>
      <c r="ACN8" s="41"/>
      <c r="ACO8" s="41"/>
      <c r="ACP8" s="41"/>
      <c r="ACR8" s="38"/>
      <c r="ADF8" s="41"/>
      <c r="ADG8" s="41"/>
      <c r="ADH8" s="41"/>
      <c r="ADI8" s="41"/>
      <c r="ADJ8" s="41"/>
      <c r="ADL8" s="38"/>
      <c r="ADZ8" s="41"/>
      <c r="AEA8" s="41"/>
      <c r="AEB8" s="41"/>
      <c r="AEC8" s="41"/>
      <c r="AED8" s="41"/>
      <c r="AEF8" s="38"/>
      <c r="AET8" s="41"/>
      <c r="AEU8" s="41"/>
      <c r="AEV8" s="41"/>
      <c r="AEW8" s="41"/>
      <c r="AEX8" s="41"/>
      <c r="AEZ8" s="38"/>
      <c r="AFN8" s="41"/>
      <c r="AFO8" s="41"/>
      <c r="AFP8" s="41"/>
      <c r="AFQ8" s="41"/>
      <c r="AFR8" s="41"/>
      <c r="AFT8" s="38"/>
      <c r="AGH8" s="41"/>
      <c r="AGI8" s="41"/>
      <c r="AGJ8" s="41"/>
      <c r="AGK8" s="41"/>
      <c r="AGL8" s="41"/>
      <c r="AGN8" s="38"/>
      <c r="AHB8" s="41"/>
      <c r="AHC8" s="41"/>
      <c r="AHD8" s="41"/>
      <c r="AHE8" s="41"/>
      <c r="AHF8" s="41"/>
      <c r="AHH8" s="38"/>
      <c r="AHV8" s="41"/>
      <c r="AHW8" s="41"/>
      <c r="AHX8" s="41"/>
      <c r="AHY8" s="41"/>
      <c r="AHZ8" s="41"/>
      <c r="AIB8" s="38"/>
      <c r="AIP8" s="41"/>
      <c r="AIQ8" s="41"/>
      <c r="AIR8" s="41"/>
      <c r="AIS8" s="41"/>
      <c r="AIT8" s="41"/>
      <c r="AIV8" s="38"/>
      <c r="AJJ8" s="41"/>
      <c r="AJK8" s="41"/>
      <c r="AJL8" s="41"/>
      <c r="AJM8" s="41"/>
      <c r="AJN8" s="41"/>
      <c r="AJP8" s="38"/>
      <c r="AKD8" s="41"/>
      <c r="AKE8" s="41"/>
      <c r="AKF8" s="41"/>
      <c r="AKG8" s="41"/>
      <c r="AKH8" s="41"/>
      <c r="AKJ8" s="38"/>
      <c r="AKX8" s="41"/>
      <c r="AKY8" s="41"/>
      <c r="AKZ8" s="41"/>
      <c r="ALA8" s="41"/>
      <c r="ALB8" s="41"/>
      <c r="ALD8" s="38"/>
      <c r="ALR8" s="41"/>
      <c r="ALS8" s="41"/>
      <c r="ALT8" s="41"/>
      <c r="ALU8" s="41"/>
      <c r="ALV8" s="41"/>
      <c r="ALX8" s="38"/>
      <c r="AML8" s="41"/>
      <c r="AMM8" s="41"/>
      <c r="AMN8" s="41"/>
      <c r="AMO8" s="41"/>
      <c r="AMP8" s="41"/>
      <c r="AMR8" s="38"/>
      <c r="ANF8" s="41"/>
      <c r="ANG8" s="41"/>
      <c r="ANH8" s="41"/>
      <c r="ANI8" s="41"/>
      <c r="ANJ8" s="41"/>
      <c r="ANL8" s="38"/>
      <c r="ANZ8" s="41"/>
      <c r="AOA8" s="41"/>
      <c r="AOB8" s="41"/>
      <c r="AOC8" s="41"/>
      <c r="AOD8" s="41"/>
      <c r="AOF8" s="38"/>
      <c r="AOT8" s="41"/>
      <c r="AOU8" s="41"/>
      <c r="AOV8" s="41"/>
      <c r="AOW8" s="41"/>
      <c r="AOX8" s="41"/>
      <c r="AOZ8" s="38"/>
      <c r="APN8" s="41"/>
      <c r="APO8" s="41"/>
      <c r="APP8" s="41"/>
      <c r="APQ8" s="41"/>
      <c r="APR8" s="41"/>
      <c r="APT8" s="38"/>
      <c r="AQH8" s="41"/>
      <c r="AQI8" s="41"/>
      <c r="AQJ8" s="41"/>
      <c r="AQK8" s="41"/>
      <c r="AQL8" s="41"/>
      <c r="AQN8" s="38"/>
      <c r="ARB8" s="41"/>
      <c r="ARC8" s="41"/>
      <c r="ARD8" s="41"/>
      <c r="ARE8" s="41"/>
      <c r="ARF8" s="41"/>
      <c r="ARH8" s="38"/>
      <c r="ARV8" s="41"/>
      <c r="ARW8" s="41"/>
      <c r="ARX8" s="41"/>
      <c r="ARY8" s="41"/>
      <c r="ARZ8" s="41"/>
      <c r="ASB8" s="38"/>
      <c r="ASP8" s="41"/>
      <c r="ASQ8" s="41"/>
      <c r="ASR8" s="41"/>
      <c r="ASS8" s="41"/>
      <c r="AST8" s="41"/>
      <c r="ASV8" s="38"/>
      <c r="ATJ8" s="41"/>
      <c r="ATK8" s="41"/>
      <c r="ATL8" s="41"/>
      <c r="ATM8" s="41"/>
      <c r="ATN8" s="41"/>
      <c r="ATP8" s="38"/>
      <c r="AUD8" s="41"/>
      <c r="AUE8" s="41"/>
      <c r="AUF8" s="41"/>
      <c r="AUG8" s="41"/>
      <c r="AUH8" s="41"/>
      <c r="AUJ8" s="38"/>
      <c r="AUX8" s="41"/>
      <c r="AUY8" s="41"/>
      <c r="AUZ8" s="41"/>
      <c r="AVA8" s="41"/>
      <c r="AVB8" s="41"/>
      <c r="AVD8" s="38"/>
      <c r="AVR8" s="41"/>
      <c r="AVS8" s="41"/>
      <c r="AVT8" s="41"/>
      <c r="AVU8" s="41"/>
      <c r="AVV8" s="41"/>
      <c r="AVX8" s="38"/>
      <c r="AWL8" s="41"/>
      <c r="AWM8" s="41"/>
      <c r="AWN8" s="41"/>
      <c r="AWO8" s="41"/>
      <c r="AWP8" s="41"/>
      <c r="AWR8" s="38"/>
      <c r="AXF8" s="41"/>
      <c r="AXG8" s="41"/>
      <c r="AXH8" s="41"/>
      <c r="AXI8" s="41"/>
      <c r="AXJ8" s="41"/>
      <c r="AXL8" s="38"/>
      <c r="AXZ8" s="41"/>
      <c r="AYA8" s="41"/>
      <c r="AYB8" s="41"/>
      <c r="AYC8" s="41"/>
      <c r="AYD8" s="41"/>
      <c r="AYF8" s="38"/>
      <c r="AYT8" s="41"/>
      <c r="AYU8" s="41"/>
      <c r="AYV8" s="41"/>
      <c r="AYW8" s="41"/>
      <c r="AYX8" s="41"/>
      <c r="AYZ8" s="38"/>
      <c r="AZN8" s="41"/>
      <c r="AZO8" s="41"/>
      <c r="AZP8" s="41"/>
      <c r="AZQ8" s="41"/>
      <c r="AZR8" s="41"/>
      <c r="AZT8" s="38"/>
      <c r="BAH8" s="41"/>
      <c r="BAI8" s="41"/>
      <c r="BAJ8" s="41"/>
      <c r="BAK8" s="41"/>
      <c r="BAL8" s="41"/>
      <c r="BAN8" s="38"/>
      <c r="BBB8" s="41"/>
      <c r="BBC8" s="41"/>
      <c r="BBD8" s="41"/>
      <c r="BBE8" s="41"/>
      <c r="BBF8" s="41"/>
      <c r="BBH8" s="38"/>
      <c r="BBV8" s="41"/>
      <c r="BBW8" s="41"/>
      <c r="BBX8" s="41"/>
      <c r="BBY8" s="41"/>
      <c r="BBZ8" s="41"/>
      <c r="BCB8" s="38"/>
      <c r="BCP8" s="41"/>
      <c r="BCQ8" s="41"/>
      <c r="BCR8" s="41"/>
      <c r="BCS8" s="41"/>
      <c r="BCT8" s="41"/>
      <c r="BCV8" s="38"/>
      <c r="BDJ8" s="41"/>
      <c r="BDK8" s="41"/>
      <c r="BDL8" s="41"/>
      <c r="BDM8" s="41"/>
      <c r="BDN8" s="41"/>
      <c r="BDP8" s="38"/>
      <c r="BED8" s="41"/>
      <c r="BEE8" s="41"/>
      <c r="BEF8" s="41"/>
      <c r="BEG8" s="41"/>
      <c r="BEH8" s="41"/>
      <c r="BEJ8" s="38"/>
      <c r="BEX8" s="41"/>
      <c r="BEY8" s="41"/>
      <c r="BEZ8" s="41"/>
      <c r="BFA8" s="41"/>
      <c r="BFB8" s="41"/>
      <c r="BFD8" s="38"/>
      <c r="BFR8" s="41"/>
      <c r="BFS8" s="41"/>
      <c r="BFT8" s="41"/>
      <c r="BFU8" s="41"/>
      <c r="BFV8" s="41"/>
      <c r="BFX8" s="38"/>
      <c r="BGL8" s="41"/>
      <c r="BGM8" s="41"/>
      <c r="BGN8" s="41"/>
      <c r="BGO8" s="41"/>
      <c r="BGP8" s="41"/>
      <c r="BGR8" s="38"/>
      <c r="BHF8" s="41"/>
      <c r="BHG8" s="41"/>
      <c r="BHH8" s="41"/>
      <c r="BHI8" s="41"/>
      <c r="BHJ8" s="41"/>
      <c r="BHL8" s="38"/>
      <c r="BHZ8" s="41"/>
      <c r="BIA8" s="41"/>
      <c r="BIB8" s="41"/>
      <c r="BIC8" s="41"/>
      <c r="BID8" s="41"/>
      <c r="BIF8" s="38"/>
      <c r="BIT8" s="41"/>
      <c r="BIU8" s="41"/>
      <c r="BIV8" s="41"/>
      <c r="BIW8" s="41"/>
      <c r="BIX8" s="41"/>
      <c r="BIZ8" s="38"/>
      <c r="BJN8" s="41"/>
      <c r="BJO8" s="41"/>
      <c r="BJP8" s="41"/>
      <c r="BJQ8" s="41"/>
      <c r="BJR8" s="41"/>
      <c r="BJT8" s="38"/>
      <c r="BKH8" s="41"/>
      <c r="BKI8" s="41"/>
      <c r="BKJ8" s="41"/>
      <c r="BKK8" s="41"/>
      <c r="BKL8" s="41"/>
      <c r="BKN8" s="38"/>
      <c r="BLB8" s="41"/>
      <c r="BLC8" s="41"/>
      <c r="BLD8" s="41"/>
      <c r="BLE8" s="41"/>
      <c r="BLF8" s="41"/>
      <c r="BLH8" s="38"/>
      <c r="BLV8" s="41"/>
      <c r="BLW8" s="41"/>
      <c r="BLX8" s="41"/>
      <c r="BLY8" s="41"/>
      <c r="BLZ8" s="41"/>
      <c r="BMB8" s="38"/>
      <c r="BMP8" s="41"/>
      <c r="BMQ8" s="41"/>
      <c r="BMR8" s="41"/>
      <c r="BMS8" s="41"/>
      <c r="BMT8" s="41"/>
      <c r="BMV8" s="38"/>
      <c r="BNJ8" s="41"/>
      <c r="BNK8" s="41"/>
      <c r="BNL8" s="41"/>
      <c r="BNM8" s="41"/>
      <c r="BNN8" s="41"/>
      <c r="BNP8" s="38"/>
      <c r="BOD8" s="41"/>
      <c r="BOE8" s="41"/>
      <c r="BOF8" s="41"/>
      <c r="BOG8" s="41"/>
      <c r="BOH8" s="41"/>
      <c r="BOJ8" s="38"/>
      <c r="BOX8" s="41"/>
      <c r="BOY8" s="41"/>
      <c r="BOZ8" s="41"/>
      <c r="BPA8" s="41"/>
      <c r="BPB8" s="41"/>
      <c r="BPD8" s="38"/>
      <c r="BPR8" s="41"/>
      <c r="BPS8" s="41"/>
      <c r="BPT8" s="41"/>
      <c r="BPU8" s="41"/>
      <c r="BPV8" s="41"/>
      <c r="BPX8" s="38"/>
      <c r="BQL8" s="41"/>
      <c r="BQM8" s="41"/>
      <c r="BQN8" s="41"/>
      <c r="BQO8" s="41"/>
      <c r="BQP8" s="41"/>
      <c r="BQR8" s="38"/>
      <c r="BRF8" s="41"/>
      <c r="BRG8" s="41"/>
      <c r="BRH8" s="41"/>
      <c r="BRI8" s="41"/>
      <c r="BRJ8" s="41"/>
      <c r="BRL8" s="38"/>
      <c r="BRZ8" s="41"/>
      <c r="BSA8" s="41"/>
      <c r="BSB8" s="41"/>
      <c r="BSC8" s="41"/>
      <c r="BSD8" s="41"/>
      <c r="BSF8" s="38"/>
      <c r="BST8" s="41"/>
      <c r="BSU8" s="41"/>
      <c r="BSV8" s="41"/>
      <c r="BSW8" s="41"/>
      <c r="BSX8" s="41"/>
      <c r="BSZ8" s="38"/>
      <c r="BTN8" s="41"/>
      <c r="BTO8" s="41"/>
      <c r="BTP8" s="41"/>
      <c r="BTQ8" s="41"/>
      <c r="BTR8" s="41"/>
      <c r="BTT8" s="38"/>
      <c r="BUH8" s="41"/>
      <c r="BUI8" s="41"/>
      <c r="BUJ8" s="41"/>
      <c r="BUK8" s="41"/>
      <c r="BUL8" s="41"/>
      <c r="BUN8" s="38"/>
      <c r="BVB8" s="41"/>
      <c r="BVC8" s="41"/>
      <c r="BVD8" s="41"/>
      <c r="BVE8" s="41"/>
      <c r="BVF8" s="41"/>
      <c r="BVH8" s="38"/>
      <c r="BVV8" s="41"/>
      <c r="BVW8" s="41"/>
      <c r="BVX8" s="41"/>
      <c r="BVY8" s="41"/>
      <c r="BVZ8" s="41"/>
      <c r="BWB8" s="38"/>
      <c r="BWP8" s="41"/>
      <c r="BWQ8" s="41"/>
      <c r="BWR8" s="41"/>
      <c r="BWS8" s="41"/>
      <c r="BWT8" s="41"/>
      <c r="BWV8" s="38"/>
      <c r="BXJ8" s="41"/>
      <c r="BXK8" s="41"/>
      <c r="BXL8" s="41"/>
      <c r="BXM8" s="41"/>
      <c r="BXN8" s="41"/>
      <c r="BXP8" s="38"/>
      <c r="BYD8" s="41"/>
      <c r="BYE8" s="41"/>
      <c r="BYF8" s="41"/>
      <c r="BYG8" s="41"/>
      <c r="BYH8" s="41"/>
      <c r="BYJ8" s="38"/>
      <c r="BYX8" s="41"/>
      <c r="BYY8" s="41"/>
      <c r="BYZ8" s="41"/>
      <c r="BZA8" s="41"/>
      <c r="BZB8" s="41"/>
      <c r="BZD8" s="38"/>
      <c r="BZR8" s="41"/>
      <c r="BZS8" s="41"/>
      <c r="BZT8" s="41"/>
      <c r="BZU8" s="41"/>
      <c r="BZV8" s="41"/>
      <c r="BZX8" s="38"/>
      <c r="CAL8" s="41"/>
      <c r="CAM8" s="41"/>
      <c r="CAN8" s="41"/>
      <c r="CAO8" s="41"/>
      <c r="CAP8" s="41"/>
      <c r="CAR8" s="38"/>
      <c r="CBF8" s="41"/>
      <c r="CBG8" s="41"/>
      <c r="CBH8" s="41"/>
      <c r="CBI8" s="41"/>
      <c r="CBJ8" s="41"/>
      <c r="CBL8" s="38"/>
      <c r="CBZ8" s="41"/>
      <c r="CCA8" s="41"/>
      <c r="CCB8" s="41"/>
      <c r="CCC8" s="41"/>
      <c r="CCD8" s="41"/>
      <c r="CCF8" s="38"/>
      <c r="CCT8" s="41"/>
      <c r="CCU8" s="41"/>
      <c r="CCV8" s="41"/>
      <c r="CCW8" s="41"/>
      <c r="CCX8" s="41"/>
      <c r="CCZ8" s="38"/>
      <c r="CDN8" s="41"/>
      <c r="CDO8" s="41"/>
      <c r="CDP8" s="41"/>
      <c r="CDQ8" s="41"/>
      <c r="CDR8" s="41"/>
      <c r="CDT8" s="38"/>
      <c r="CEH8" s="41"/>
      <c r="CEI8" s="41"/>
      <c r="CEJ8" s="41"/>
      <c r="CEK8" s="41"/>
      <c r="CEL8" s="41"/>
      <c r="CEN8" s="38"/>
      <c r="CFB8" s="41"/>
      <c r="CFC8" s="41"/>
      <c r="CFD8" s="41"/>
      <c r="CFE8" s="41"/>
      <c r="CFF8" s="41"/>
      <c r="CFH8" s="38"/>
      <c r="CFV8" s="41"/>
      <c r="CFW8" s="41"/>
      <c r="CFX8" s="41"/>
      <c r="CFY8" s="41"/>
      <c r="CFZ8" s="41"/>
      <c r="CGB8" s="38"/>
      <c r="CGP8" s="41"/>
      <c r="CGQ8" s="41"/>
      <c r="CGR8" s="41"/>
      <c r="CGS8" s="41"/>
      <c r="CGT8" s="41"/>
      <c r="CGV8" s="38"/>
      <c r="CHJ8" s="41"/>
      <c r="CHK8" s="41"/>
      <c r="CHL8" s="41"/>
      <c r="CHM8" s="41"/>
      <c r="CHN8" s="41"/>
      <c r="CHP8" s="38"/>
      <c r="CID8" s="41"/>
      <c r="CIE8" s="41"/>
      <c r="CIF8" s="41"/>
      <c r="CIG8" s="41"/>
      <c r="CIH8" s="41"/>
      <c r="CIJ8" s="38"/>
      <c r="CIX8" s="41"/>
      <c r="CIY8" s="41"/>
      <c r="CIZ8" s="41"/>
      <c r="CJA8" s="41"/>
      <c r="CJB8" s="41"/>
      <c r="CJD8" s="38"/>
      <c r="CJR8" s="41"/>
      <c r="CJS8" s="41"/>
      <c r="CJT8" s="41"/>
      <c r="CJU8" s="41"/>
      <c r="CJV8" s="41"/>
      <c r="CJX8" s="38"/>
      <c r="CKL8" s="41"/>
      <c r="CKM8" s="41"/>
      <c r="CKN8" s="41"/>
      <c r="CKO8" s="41"/>
      <c r="CKP8" s="41"/>
      <c r="CKR8" s="38"/>
      <c r="CLF8" s="41"/>
      <c r="CLG8" s="41"/>
      <c r="CLH8" s="41"/>
      <c r="CLI8" s="41"/>
      <c r="CLJ8" s="41"/>
      <c r="CLL8" s="38"/>
      <c r="CLZ8" s="41"/>
      <c r="CMA8" s="41"/>
      <c r="CMB8" s="41"/>
      <c r="CMC8" s="41"/>
      <c r="CMD8" s="41"/>
      <c r="CMF8" s="38"/>
      <c r="CMT8" s="41"/>
      <c r="CMU8" s="41"/>
      <c r="CMV8" s="41"/>
      <c r="CMW8" s="41"/>
      <c r="CMX8" s="41"/>
      <c r="CMZ8" s="38"/>
      <c r="CNN8" s="41"/>
      <c r="CNO8" s="41"/>
      <c r="CNP8" s="41"/>
      <c r="CNQ8" s="41"/>
      <c r="CNR8" s="41"/>
      <c r="CNT8" s="38"/>
      <c r="COH8" s="41"/>
      <c r="COI8" s="41"/>
      <c r="COJ8" s="41"/>
      <c r="COK8" s="41"/>
      <c r="COL8" s="41"/>
      <c r="CON8" s="38"/>
      <c r="CPB8" s="41"/>
      <c r="CPC8" s="41"/>
      <c r="CPD8" s="41"/>
      <c r="CPE8" s="41"/>
      <c r="CPF8" s="41"/>
      <c r="CPH8" s="38"/>
      <c r="CPV8" s="41"/>
      <c r="CPW8" s="41"/>
      <c r="CPX8" s="41"/>
      <c r="CPY8" s="41"/>
      <c r="CPZ8" s="41"/>
      <c r="CQB8" s="38"/>
      <c r="CQP8" s="41"/>
      <c r="CQQ8" s="41"/>
      <c r="CQR8" s="41"/>
      <c r="CQS8" s="41"/>
      <c r="CQT8" s="41"/>
      <c r="CQV8" s="38"/>
      <c r="CRJ8" s="41"/>
      <c r="CRK8" s="41"/>
      <c r="CRL8" s="41"/>
      <c r="CRM8" s="41"/>
      <c r="CRN8" s="41"/>
      <c r="CRP8" s="38"/>
      <c r="CSD8" s="41"/>
      <c r="CSE8" s="41"/>
      <c r="CSF8" s="41"/>
      <c r="CSG8" s="41"/>
      <c r="CSH8" s="41"/>
      <c r="CSJ8" s="38"/>
      <c r="CSX8" s="41"/>
      <c r="CSY8" s="41"/>
      <c r="CSZ8" s="41"/>
      <c r="CTA8" s="41"/>
      <c r="CTB8" s="41"/>
      <c r="CTD8" s="38"/>
      <c r="CTR8" s="41"/>
      <c r="CTS8" s="41"/>
      <c r="CTT8" s="41"/>
      <c r="CTU8" s="41"/>
      <c r="CTV8" s="41"/>
      <c r="CTX8" s="38"/>
      <c r="CUL8" s="41"/>
      <c r="CUM8" s="41"/>
      <c r="CUN8" s="41"/>
      <c r="CUO8" s="41"/>
      <c r="CUP8" s="41"/>
      <c r="CUR8" s="38"/>
      <c r="CVF8" s="41"/>
      <c r="CVG8" s="41"/>
      <c r="CVH8" s="41"/>
      <c r="CVI8" s="41"/>
      <c r="CVJ8" s="41"/>
      <c r="CVL8" s="38"/>
      <c r="CVZ8" s="41"/>
      <c r="CWA8" s="41"/>
      <c r="CWB8" s="41"/>
      <c r="CWC8" s="41"/>
      <c r="CWD8" s="41"/>
      <c r="CWF8" s="38"/>
      <c r="CWT8" s="41"/>
      <c r="CWU8" s="41"/>
      <c r="CWV8" s="41"/>
      <c r="CWW8" s="41"/>
      <c r="CWX8" s="41"/>
      <c r="CWZ8" s="38"/>
      <c r="CXN8" s="41"/>
      <c r="CXO8" s="41"/>
      <c r="CXP8" s="41"/>
      <c r="CXQ8" s="41"/>
      <c r="CXR8" s="41"/>
      <c r="CXT8" s="38"/>
      <c r="CYH8" s="41"/>
      <c r="CYI8" s="41"/>
      <c r="CYJ8" s="41"/>
      <c r="CYK8" s="41"/>
      <c r="CYL8" s="41"/>
      <c r="CYN8" s="38"/>
      <c r="CZB8" s="41"/>
      <c r="CZC8" s="41"/>
      <c r="CZD8" s="41"/>
      <c r="CZE8" s="41"/>
      <c r="CZF8" s="41"/>
      <c r="CZH8" s="38"/>
      <c r="CZV8" s="41"/>
      <c r="CZW8" s="41"/>
      <c r="CZX8" s="41"/>
      <c r="CZY8" s="41"/>
      <c r="CZZ8" s="41"/>
      <c r="DAB8" s="38"/>
      <c r="DAP8" s="41"/>
      <c r="DAQ8" s="41"/>
      <c r="DAR8" s="41"/>
      <c r="DAS8" s="41"/>
      <c r="DAT8" s="41"/>
      <c r="DAV8" s="38"/>
      <c r="DBJ8" s="41"/>
      <c r="DBK8" s="41"/>
      <c r="DBL8" s="41"/>
      <c r="DBM8" s="41"/>
      <c r="DBN8" s="41"/>
      <c r="DBP8" s="38"/>
      <c r="DCD8" s="41"/>
      <c r="DCE8" s="41"/>
      <c r="DCF8" s="41"/>
      <c r="DCG8" s="41"/>
      <c r="DCH8" s="41"/>
      <c r="DCJ8" s="38"/>
      <c r="DCX8" s="41"/>
      <c r="DCY8" s="41"/>
      <c r="DCZ8" s="41"/>
      <c r="DDA8" s="41"/>
      <c r="DDB8" s="41"/>
      <c r="DDD8" s="38"/>
      <c r="DDR8" s="41"/>
      <c r="DDS8" s="41"/>
      <c r="DDT8" s="41"/>
      <c r="DDU8" s="41"/>
      <c r="DDV8" s="41"/>
      <c r="DDX8" s="38"/>
      <c r="DEL8" s="41"/>
      <c r="DEM8" s="41"/>
      <c r="DEN8" s="41"/>
      <c r="DEO8" s="41"/>
      <c r="DEP8" s="41"/>
      <c r="DER8" s="38"/>
      <c r="DFF8" s="41"/>
      <c r="DFG8" s="41"/>
      <c r="DFH8" s="41"/>
      <c r="DFI8" s="41"/>
      <c r="DFJ8" s="41"/>
      <c r="DFL8" s="38"/>
      <c r="DFZ8" s="41"/>
      <c r="DGA8" s="41"/>
      <c r="DGB8" s="41"/>
      <c r="DGC8" s="41"/>
      <c r="DGD8" s="41"/>
      <c r="DGF8" s="38"/>
      <c r="DGT8" s="41"/>
      <c r="DGU8" s="41"/>
      <c r="DGV8" s="41"/>
      <c r="DGW8" s="41"/>
      <c r="DGX8" s="41"/>
      <c r="DGZ8" s="38"/>
      <c r="DHN8" s="41"/>
      <c r="DHO8" s="41"/>
      <c r="DHP8" s="41"/>
      <c r="DHQ8" s="41"/>
      <c r="DHR8" s="41"/>
      <c r="DHT8" s="38"/>
      <c r="DIH8" s="41"/>
      <c r="DII8" s="41"/>
      <c r="DIJ8" s="41"/>
      <c r="DIK8" s="41"/>
      <c r="DIL8" s="41"/>
      <c r="DIN8" s="38"/>
      <c r="DJB8" s="41"/>
      <c r="DJC8" s="41"/>
      <c r="DJD8" s="41"/>
      <c r="DJE8" s="41"/>
      <c r="DJF8" s="41"/>
      <c r="DJH8" s="38"/>
      <c r="DJV8" s="41"/>
      <c r="DJW8" s="41"/>
      <c r="DJX8" s="41"/>
      <c r="DJY8" s="41"/>
      <c r="DJZ8" s="41"/>
      <c r="DKB8" s="38"/>
      <c r="DKP8" s="41"/>
      <c r="DKQ8" s="41"/>
      <c r="DKR8" s="41"/>
      <c r="DKS8" s="41"/>
      <c r="DKT8" s="41"/>
      <c r="DKV8" s="38"/>
      <c r="DLJ8" s="41"/>
      <c r="DLK8" s="41"/>
      <c r="DLL8" s="41"/>
      <c r="DLM8" s="41"/>
      <c r="DLN8" s="41"/>
      <c r="DLP8" s="38"/>
      <c r="DMD8" s="41"/>
      <c r="DME8" s="41"/>
      <c r="DMF8" s="41"/>
      <c r="DMG8" s="41"/>
      <c r="DMH8" s="41"/>
      <c r="DMJ8" s="38"/>
      <c r="DMX8" s="41"/>
      <c r="DMY8" s="41"/>
      <c r="DMZ8" s="41"/>
      <c r="DNA8" s="41"/>
      <c r="DNB8" s="41"/>
      <c r="DND8" s="38"/>
      <c r="DNR8" s="41"/>
      <c r="DNS8" s="41"/>
      <c r="DNT8" s="41"/>
      <c r="DNU8" s="41"/>
      <c r="DNV8" s="41"/>
      <c r="DNX8" s="38"/>
      <c r="DOL8" s="41"/>
      <c r="DOM8" s="41"/>
      <c r="DON8" s="41"/>
      <c r="DOO8" s="41"/>
      <c r="DOP8" s="41"/>
      <c r="DOR8" s="38"/>
      <c r="DPF8" s="41"/>
      <c r="DPG8" s="41"/>
      <c r="DPH8" s="41"/>
      <c r="DPI8" s="41"/>
      <c r="DPJ8" s="41"/>
      <c r="DPL8" s="38"/>
      <c r="DPZ8" s="41"/>
      <c r="DQA8" s="41"/>
      <c r="DQB8" s="41"/>
      <c r="DQC8" s="41"/>
      <c r="DQD8" s="41"/>
      <c r="DQF8" s="38"/>
      <c r="DQT8" s="41"/>
      <c r="DQU8" s="41"/>
      <c r="DQV8" s="41"/>
      <c r="DQW8" s="41"/>
      <c r="DQX8" s="41"/>
      <c r="DQZ8" s="38"/>
      <c r="DRN8" s="41"/>
      <c r="DRO8" s="41"/>
      <c r="DRP8" s="41"/>
      <c r="DRQ8" s="41"/>
      <c r="DRR8" s="41"/>
      <c r="DRT8" s="38"/>
      <c r="DSH8" s="41"/>
      <c r="DSI8" s="41"/>
      <c r="DSJ8" s="41"/>
      <c r="DSK8" s="41"/>
      <c r="DSL8" s="41"/>
      <c r="DSN8" s="38"/>
      <c r="DTB8" s="41"/>
      <c r="DTC8" s="41"/>
      <c r="DTD8" s="41"/>
      <c r="DTE8" s="41"/>
      <c r="DTF8" s="41"/>
      <c r="DTH8" s="38"/>
      <c r="DTV8" s="41"/>
      <c r="DTW8" s="41"/>
      <c r="DTX8" s="41"/>
      <c r="DTY8" s="41"/>
      <c r="DTZ8" s="41"/>
      <c r="DUB8" s="38"/>
      <c r="DUP8" s="41"/>
      <c r="DUQ8" s="41"/>
      <c r="DUR8" s="41"/>
      <c r="DUS8" s="41"/>
      <c r="DUT8" s="41"/>
      <c r="DUV8" s="38"/>
      <c r="DVJ8" s="41"/>
      <c r="DVK8" s="41"/>
      <c r="DVL8" s="41"/>
      <c r="DVM8" s="41"/>
      <c r="DVN8" s="41"/>
      <c r="DVP8" s="38"/>
      <c r="DWD8" s="41"/>
      <c r="DWE8" s="41"/>
      <c r="DWF8" s="41"/>
      <c r="DWG8" s="41"/>
      <c r="DWH8" s="41"/>
      <c r="DWJ8" s="38"/>
      <c r="DWX8" s="41"/>
      <c r="DWY8" s="41"/>
      <c r="DWZ8" s="41"/>
      <c r="DXA8" s="41"/>
      <c r="DXB8" s="41"/>
      <c r="DXD8" s="38"/>
      <c r="DXR8" s="41"/>
      <c r="DXS8" s="41"/>
      <c r="DXT8" s="41"/>
      <c r="DXU8" s="41"/>
      <c r="DXV8" s="41"/>
      <c r="DXX8" s="38"/>
      <c r="DYL8" s="41"/>
      <c r="DYM8" s="41"/>
      <c r="DYN8" s="41"/>
      <c r="DYO8" s="41"/>
      <c r="DYP8" s="41"/>
      <c r="DYR8" s="38"/>
      <c r="DZF8" s="41"/>
      <c r="DZG8" s="41"/>
      <c r="DZH8" s="41"/>
      <c r="DZI8" s="41"/>
      <c r="DZJ8" s="41"/>
      <c r="DZL8" s="38"/>
      <c r="DZZ8" s="41"/>
      <c r="EAA8" s="41"/>
      <c r="EAB8" s="41"/>
      <c r="EAC8" s="41"/>
      <c r="EAD8" s="41"/>
      <c r="EAF8" s="38"/>
      <c r="EAT8" s="41"/>
      <c r="EAU8" s="41"/>
      <c r="EAV8" s="41"/>
      <c r="EAW8" s="41"/>
      <c r="EAX8" s="41"/>
      <c r="EAZ8" s="38"/>
      <c r="EBN8" s="41"/>
      <c r="EBO8" s="41"/>
      <c r="EBP8" s="41"/>
      <c r="EBQ8" s="41"/>
      <c r="EBR8" s="41"/>
      <c r="EBT8" s="38"/>
      <c r="ECH8" s="41"/>
      <c r="ECI8" s="41"/>
      <c r="ECJ8" s="41"/>
      <c r="ECK8" s="41"/>
      <c r="ECL8" s="41"/>
      <c r="ECN8" s="38"/>
      <c r="EDB8" s="41"/>
      <c r="EDC8" s="41"/>
      <c r="EDD8" s="41"/>
      <c r="EDE8" s="41"/>
      <c r="EDF8" s="41"/>
      <c r="EDH8" s="38"/>
      <c r="EDV8" s="41"/>
      <c r="EDW8" s="41"/>
      <c r="EDX8" s="41"/>
      <c r="EDY8" s="41"/>
      <c r="EDZ8" s="41"/>
      <c r="EEB8" s="38"/>
      <c r="EEP8" s="41"/>
      <c r="EEQ8" s="41"/>
      <c r="EER8" s="41"/>
      <c r="EES8" s="41"/>
      <c r="EET8" s="41"/>
      <c r="EEV8" s="38"/>
      <c r="EFJ8" s="41"/>
      <c r="EFK8" s="41"/>
      <c r="EFL8" s="41"/>
      <c r="EFM8" s="41"/>
      <c r="EFN8" s="41"/>
      <c r="EFP8" s="38"/>
      <c r="EGD8" s="41"/>
      <c r="EGE8" s="41"/>
      <c r="EGF8" s="41"/>
      <c r="EGG8" s="41"/>
      <c r="EGH8" s="41"/>
      <c r="EGJ8" s="38"/>
      <c r="EGX8" s="41"/>
      <c r="EGY8" s="41"/>
      <c r="EGZ8" s="41"/>
      <c r="EHA8" s="41"/>
      <c r="EHB8" s="41"/>
      <c r="EHD8" s="38"/>
      <c r="EHR8" s="41"/>
      <c r="EHS8" s="41"/>
      <c r="EHT8" s="41"/>
      <c r="EHU8" s="41"/>
      <c r="EHV8" s="41"/>
      <c r="EHX8" s="38"/>
      <c r="EIL8" s="41"/>
      <c r="EIM8" s="41"/>
      <c r="EIN8" s="41"/>
      <c r="EIO8" s="41"/>
      <c r="EIP8" s="41"/>
      <c r="EIR8" s="38"/>
      <c r="EJF8" s="41"/>
      <c r="EJG8" s="41"/>
      <c r="EJH8" s="41"/>
      <c r="EJI8" s="41"/>
      <c r="EJJ8" s="41"/>
      <c r="EJL8" s="38"/>
      <c r="EJZ8" s="41"/>
      <c r="EKA8" s="41"/>
      <c r="EKB8" s="41"/>
      <c r="EKC8" s="41"/>
      <c r="EKD8" s="41"/>
      <c r="EKF8" s="38"/>
      <c r="EKT8" s="41"/>
      <c r="EKU8" s="41"/>
      <c r="EKV8" s="41"/>
      <c r="EKW8" s="41"/>
      <c r="EKX8" s="41"/>
      <c r="EKZ8" s="38"/>
      <c r="ELN8" s="41"/>
      <c r="ELO8" s="41"/>
      <c r="ELP8" s="41"/>
      <c r="ELQ8" s="41"/>
      <c r="ELR8" s="41"/>
      <c r="ELT8" s="38"/>
      <c r="EMH8" s="41"/>
      <c r="EMI8" s="41"/>
      <c r="EMJ8" s="41"/>
      <c r="EMK8" s="41"/>
      <c r="EML8" s="41"/>
      <c r="EMN8" s="38"/>
      <c r="ENB8" s="41"/>
      <c r="ENC8" s="41"/>
      <c r="END8" s="41"/>
      <c r="ENE8" s="41"/>
      <c r="ENF8" s="41"/>
      <c r="ENH8" s="38"/>
      <c r="ENV8" s="41"/>
      <c r="ENW8" s="41"/>
      <c r="ENX8" s="41"/>
      <c r="ENY8" s="41"/>
      <c r="ENZ8" s="41"/>
      <c r="EOB8" s="38"/>
      <c r="EOP8" s="41"/>
      <c r="EOQ8" s="41"/>
      <c r="EOR8" s="41"/>
      <c r="EOS8" s="41"/>
      <c r="EOT8" s="41"/>
      <c r="EOV8" s="38"/>
      <c r="EPJ8" s="41"/>
      <c r="EPK8" s="41"/>
      <c r="EPL8" s="41"/>
      <c r="EPM8" s="41"/>
      <c r="EPN8" s="41"/>
      <c r="EPP8" s="38"/>
      <c r="EQD8" s="41"/>
      <c r="EQE8" s="41"/>
      <c r="EQF8" s="41"/>
      <c r="EQG8" s="41"/>
      <c r="EQH8" s="41"/>
      <c r="EQJ8" s="38"/>
      <c r="EQX8" s="41"/>
      <c r="EQY8" s="41"/>
      <c r="EQZ8" s="41"/>
      <c r="ERA8" s="41"/>
      <c r="ERB8" s="41"/>
      <c r="ERD8" s="38"/>
      <c r="ERR8" s="41"/>
      <c r="ERS8" s="41"/>
      <c r="ERT8" s="41"/>
      <c r="ERU8" s="41"/>
      <c r="ERV8" s="41"/>
      <c r="ERX8" s="38"/>
      <c r="ESL8" s="41"/>
      <c r="ESM8" s="41"/>
      <c r="ESN8" s="41"/>
      <c r="ESO8" s="41"/>
      <c r="ESP8" s="41"/>
      <c r="ESR8" s="38"/>
      <c r="ETF8" s="41"/>
      <c r="ETG8" s="41"/>
      <c r="ETH8" s="41"/>
      <c r="ETI8" s="41"/>
      <c r="ETJ8" s="41"/>
      <c r="ETL8" s="38"/>
      <c r="ETZ8" s="41"/>
      <c r="EUA8" s="41"/>
      <c r="EUB8" s="41"/>
      <c r="EUC8" s="41"/>
      <c r="EUD8" s="41"/>
      <c r="EUF8" s="38"/>
      <c r="EUT8" s="41"/>
      <c r="EUU8" s="41"/>
      <c r="EUV8" s="41"/>
      <c r="EUW8" s="41"/>
      <c r="EUX8" s="41"/>
      <c r="EUZ8" s="38"/>
      <c r="EVN8" s="41"/>
      <c r="EVO8" s="41"/>
      <c r="EVP8" s="41"/>
      <c r="EVQ8" s="41"/>
      <c r="EVR8" s="41"/>
      <c r="EVT8" s="38"/>
      <c r="EWH8" s="41"/>
      <c r="EWI8" s="41"/>
      <c r="EWJ8" s="41"/>
      <c r="EWK8" s="41"/>
      <c r="EWL8" s="41"/>
      <c r="EWN8" s="38"/>
      <c r="EXB8" s="41"/>
      <c r="EXC8" s="41"/>
      <c r="EXD8" s="41"/>
      <c r="EXE8" s="41"/>
      <c r="EXF8" s="41"/>
      <c r="EXH8" s="38"/>
      <c r="EXV8" s="41"/>
      <c r="EXW8" s="41"/>
      <c r="EXX8" s="41"/>
      <c r="EXY8" s="41"/>
      <c r="EXZ8" s="41"/>
      <c r="EYB8" s="38"/>
      <c r="EYP8" s="41"/>
      <c r="EYQ8" s="41"/>
      <c r="EYR8" s="41"/>
      <c r="EYS8" s="41"/>
      <c r="EYT8" s="41"/>
      <c r="EYV8" s="38"/>
      <c r="EZJ8" s="41"/>
      <c r="EZK8" s="41"/>
      <c r="EZL8" s="41"/>
      <c r="EZM8" s="41"/>
      <c r="EZN8" s="41"/>
      <c r="EZP8" s="38"/>
      <c r="FAD8" s="41"/>
      <c r="FAE8" s="41"/>
      <c r="FAF8" s="41"/>
      <c r="FAG8" s="41"/>
      <c r="FAH8" s="41"/>
      <c r="FAJ8" s="38"/>
      <c r="FAX8" s="41"/>
      <c r="FAY8" s="41"/>
      <c r="FAZ8" s="41"/>
      <c r="FBA8" s="41"/>
      <c r="FBB8" s="41"/>
      <c r="FBD8" s="38"/>
      <c r="FBR8" s="41"/>
      <c r="FBS8" s="41"/>
      <c r="FBT8" s="41"/>
      <c r="FBU8" s="41"/>
      <c r="FBV8" s="41"/>
      <c r="FBX8" s="38"/>
      <c r="FCL8" s="41"/>
      <c r="FCM8" s="41"/>
      <c r="FCN8" s="41"/>
      <c r="FCO8" s="41"/>
      <c r="FCP8" s="41"/>
      <c r="FCR8" s="38"/>
      <c r="FDF8" s="41"/>
      <c r="FDG8" s="41"/>
      <c r="FDH8" s="41"/>
      <c r="FDI8" s="41"/>
      <c r="FDJ8" s="41"/>
      <c r="FDL8" s="38"/>
      <c r="FDZ8" s="41"/>
      <c r="FEA8" s="41"/>
      <c r="FEB8" s="41"/>
      <c r="FEC8" s="41"/>
      <c r="FED8" s="41"/>
      <c r="FEF8" s="38"/>
      <c r="FET8" s="41"/>
      <c r="FEU8" s="41"/>
      <c r="FEV8" s="41"/>
      <c r="FEW8" s="41"/>
      <c r="FEX8" s="41"/>
      <c r="FEZ8" s="38"/>
      <c r="FFN8" s="41"/>
      <c r="FFO8" s="41"/>
      <c r="FFP8" s="41"/>
      <c r="FFQ8" s="41"/>
      <c r="FFR8" s="41"/>
      <c r="FFT8" s="38"/>
      <c r="FGH8" s="41"/>
      <c r="FGI8" s="41"/>
      <c r="FGJ8" s="41"/>
      <c r="FGK8" s="41"/>
      <c r="FGL8" s="41"/>
      <c r="FGN8" s="38"/>
      <c r="FHB8" s="41"/>
      <c r="FHC8" s="41"/>
      <c r="FHD8" s="41"/>
      <c r="FHE8" s="41"/>
      <c r="FHF8" s="41"/>
      <c r="FHH8" s="38"/>
      <c r="FHV8" s="41"/>
      <c r="FHW8" s="41"/>
      <c r="FHX8" s="41"/>
      <c r="FHY8" s="41"/>
      <c r="FHZ8" s="41"/>
      <c r="FIB8" s="38"/>
      <c r="FIP8" s="41"/>
      <c r="FIQ8" s="41"/>
      <c r="FIR8" s="41"/>
      <c r="FIS8" s="41"/>
      <c r="FIT8" s="41"/>
      <c r="FIV8" s="38"/>
      <c r="FJJ8" s="41"/>
      <c r="FJK8" s="41"/>
      <c r="FJL8" s="41"/>
      <c r="FJM8" s="41"/>
      <c r="FJN8" s="41"/>
      <c r="FJP8" s="38"/>
      <c r="FKD8" s="41"/>
      <c r="FKE8" s="41"/>
      <c r="FKF8" s="41"/>
      <c r="FKG8" s="41"/>
      <c r="FKH8" s="41"/>
      <c r="FKJ8" s="38"/>
      <c r="FKX8" s="41"/>
      <c r="FKY8" s="41"/>
      <c r="FKZ8" s="41"/>
      <c r="FLA8" s="41"/>
      <c r="FLB8" s="41"/>
      <c r="FLD8" s="38"/>
      <c r="FLR8" s="41"/>
      <c r="FLS8" s="41"/>
      <c r="FLT8" s="41"/>
      <c r="FLU8" s="41"/>
      <c r="FLV8" s="41"/>
      <c r="FLX8" s="38"/>
      <c r="FML8" s="41"/>
      <c r="FMM8" s="41"/>
      <c r="FMN8" s="41"/>
      <c r="FMO8" s="41"/>
      <c r="FMP8" s="41"/>
      <c r="FMR8" s="38"/>
      <c r="FNF8" s="41"/>
      <c r="FNG8" s="41"/>
      <c r="FNH8" s="41"/>
      <c r="FNI8" s="41"/>
      <c r="FNJ8" s="41"/>
      <c r="FNL8" s="38"/>
      <c r="FNZ8" s="41"/>
      <c r="FOA8" s="41"/>
      <c r="FOB8" s="41"/>
      <c r="FOC8" s="41"/>
      <c r="FOD8" s="41"/>
      <c r="FOF8" s="38"/>
      <c r="FOT8" s="41"/>
      <c r="FOU8" s="41"/>
      <c r="FOV8" s="41"/>
      <c r="FOW8" s="41"/>
      <c r="FOX8" s="41"/>
      <c r="FOZ8" s="38"/>
      <c r="FPN8" s="41"/>
      <c r="FPO8" s="41"/>
      <c r="FPP8" s="41"/>
      <c r="FPQ8" s="41"/>
      <c r="FPR8" s="41"/>
      <c r="FPT8" s="38"/>
      <c r="FQH8" s="41"/>
      <c r="FQI8" s="41"/>
      <c r="FQJ8" s="41"/>
      <c r="FQK8" s="41"/>
      <c r="FQL8" s="41"/>
      <c r="FQN8" s="38"/>
      <c r="FRB8" s="41"/>
      <c r="FRC8" s="41"/>
      <c r="FRD8" s="41"/>
      <c r="FRE8" s="41"/>
      <c r="FRF8" s="41"/>
      <c r="FRH8" s="38"/>
      <c r="FRV8" s="41"/>
      <c r="FRW8" s="41"/>
      <c r="FRX8" s="41"/>
      <c r="FRY8" s="41"/>
      <c r="FRZ8" s="41"/>
      <c r="FSB8" s="38"/>
      <c r="FSP8" s="41"/>
      <c r="FSQ8" s="41"/>
      <c r="FSR8" s="41"/>
      <c r="FSS8" s="41"/>
      <c r="FST8" s="41"/>
      <c r="FSV8" s="38"/>
      <c r="FTJ8" s="41"/>
      <c r="FTK8" s="41"/>
      <c r="FTL8" s="41"/>
      <c r="FTM8" s="41"/>
      <c r="FTN8" s="41"/>
      <c r="FTP8" s="38"/>
      <c r="FUD8" s="41"/>
      <c r="FUE8" s="41"/>
      <c r="FUF8" s="41"/>
      <c r="FUG8" s="41"/>
      <c r="FUH8" s="41"/>
      <c r="FUJ8" s="38"/>
      <c r="FUX8" s="41"/>
      <c r="FUY8" s="41"/>
      <c r="FUZ8" s="41"/>
      <c r="FVA8" s="41"/>
      <c r="FVB8" s="41"/>
      <c r="FVD8" s="38"/>
      <c r="FVR8" s="41"/>
      <c r="FVS8" s="41"/>
      <c r="FVT8" s="41"/>
      <c r="FVU8" s="41"/>
      <c r="FVV8" s="41"/>
      <c r="FVX8" s="38"/>
      <c r="FWL8" s="41"/>
      <c r="FWM8" s="41"/>
      <c r="FWN8" s="41"/>
      <c r="FWO8" s="41"/>
      <c r="FWP8" s="41"/>
      <c r="FWR8" s="38"/>
      <c r="FXF8" s="41"/>
      <c r="FXG8" s="41"/>
      <c r="FXH8" s="41"/>
      <c r="FXI8" s="41"/>
      <c r="FXJ8" s="41"/>
      <c r="FXL8" s="38"/>
      <c r="FXZ8" s="41"/>
      <c r="FYA8" s="41"/>
      <c r="FYB8" s="41"/>
      <c r="FYC8" s="41"/>
      <c r="FYD8" s="41"/>
      <c r="FYF8" s="38"/>
      <c r="FYT8" s="41"/>
      <c r="FYU8" s="41"/>
      <c r="FYV8" s="41"/>
      <c r="FYW8" s="41"/>
      <c r="FYX8" s="41"/>
      <c r="FYZ8" s="38"/>
      <c r="FZN8" s="41"/>
      <c r="FZO8" s="41"/>
      <c r="FZP8" s="41"/>
      <c r="FZQ8" s="41"/>
      <c r="FZR8" s="41"/>
      <c r="FZT8" s="38"/>
      <c r="GAH8" s="41"/>
      <c r="GAI8" s="41"/>
      <c r="GAJ8" s="41"/>
      <c r="GAK8" s="41"/>
      <c r="GAL8" s="41"/>
      <c r="GAN8" s="38"/>
      <c r="GBB8" s="41"/>
      <c r="GBC8" s="41"/>
      <c r="GBD8" s="41"/>
      <c r="GBE8" s="41"/>
      <c r="GBF8" s="41"/>
      <c r="GBH8" s="38"/>
      <c r="GBV8" s="41"/>
      <c r="GBW8" s="41"/>
      <c r="GBX8" s="41"/>
      <c r="GBY8" s="41"/>
      <c r="GBZ8" s="41"/>
      <c r="GCB8" s="38"/>
      <c r="GCP8" s="41"/>
      <c r="GCQ8" s="41"/>
      <c r="GCR8" s="41"/>
      <c r="GCS8" s="41"/>
      <c r="GCT8" s="41"/>
      <c r="GCV8" s="38"/>
      <c r="GDJ8" s="41"/>
      <c r="GDK8" s="41"/>
      <c r="GDL8" s="41"/>
      <c r="GDM8" s="41"/>
      <c r="GDN8" s="41"/>
      <c r="GDP8" s="38"/>
      <c r="GED8" s="41"/>
      <c r="GEE8" s="41"/>
      <c r="GEF8" s="41"/>
      <c r="GEG8" s="41"/>
      <c r="GEH8" s="41"/>
      <c r="GEJ8" s="38"/>
      <c r="GEX8" s="41"/>
      <c r="GEY8" s="41"/>
      <c r="GEZ8" s="41"/>
      <c r="GFA8" s="41"/>
      <c r="GFB8" s="41"/>
      <c r="GFD8" s="38"/>
      <c r="GFR8" s="41"/>
      <c r="GFS8" s="41"/>
      <c r="GFT8" s="41"/>
      <c r="GFU8" s="41"/>
      <c r="GFV8" s="41"/>
      <c r="GFX8" s="38"/>
      <c r="GGL8" s="41"/>
      <c r="GGM8" s="41"/>
      <c r="GGN8" s="41"/>
      <c r="GGO8" s="41"/>
      <c r="GGP8" s="41"/>
      <c r="GGR8" s="38"/>
      <c r="GHF8" s="41"/>
      <c r="GHG8" s="41"/>
      <c r="GHH8" s="41"/>
      <c r="GHI8" s="41"/>
      <c r="GHJ8" s="41"/>
      <c r="GHL8" s="38"/>
      <c r="GHZ8" s="41"/>
      <c r="GIA8" s="41"/>
      <c r="GIB8" s="41"/>
      <c r="GIC8" s="41"/>
      <c r="GID8" s="41"/>
      <c r="GIF8" s="38"/>
      <c r="GIT8" s="41"/>
      <c r="GIU8" s="41"/>
      <c r="GIV8" s="41"/>
      <c r="GIW8" s="41"/>
      <c r="GIX8" s="41"/>
      <c r="GIZ8" s="38"/>
      <c r="GJN8" s="41"/>
      <c r="GJO8" s="41"/>
      <c r="GJP8" s="41"/>
      <c r="GJQ8" s="41"/>
      <c r="GJR8" s="41"/>
      <c r="GJT8" s="38"/>
      <c r="GKH8" s="41"/>
      <c r="GKI8" s="41"/>
      <c r="GKJ8" s="41"/>
      <c r="GKK8" s="41"/>
      <c r="GKL8" s="41"/>
      <c r="GKN8" s="38"/>
      <c r="GLB8" s="41"/>
      <c r="GLC8" s="41"/>
      <c r="GLD8" s="41"/>
      <c r="GLE8" s="41"/>
      <c r="GLF8" s="41"/>
      <c r="GLH8" s="38"/>
      <c r="GLV8" s="41"/>
      <c r="GLW8" s="41"/>
      <c r="GLX8" s="41"/>
      <c r="GLY8" s="41"/>
      <c r="GLZ8" s="41"/>
      <c r="GMB8" s="38"/>
      <c r="GMP8" s="41"/>
      <c r="GMQ8" s="41"/>
      <c r="GMR8" s="41"/>
      <c r="GMS8" s="41"/>
      <c r="GMT8" s="41"/>
      <c r="GMV8" s="38"/>
      <c r="GNJ8" s="41"/>
      <c r="GNK8" s="41"/>
      <c r="GNL8" s="41"/>
      <c r="GNM8" s="41"/>
      <c r="GNN8" s="41"/>
      <c r="GNP8" s="38"/>
      <c r="GOD8" s="41"/>
      <c r="GOE8" s="41"/>
      <c r="GOF8" s="41"/>
      <c r="GOG8" s="41"/>
      <c r="GOH8" s="41"/>
      <c r="GOJ8" s="38"/>
      <c r="GOX8" s="41"/>
      <c r="GOY8" s="41"/>
      <c r="GOZ8" s="41"/>
      <c r="GPA8" s="41"/>
      <c r="GPB8" s="41"/>
      <c r="GPD8" s="38"/>
      <c r="GPR8" s="41"/>
      <c r="GPS8" s="41"/>
      <c r="GPT8" s="41"/>
      <c r="GPU8" s="41"/>
      <c r="GPV8" s="41"/>
      <c r="GPX8" s="38"/>
      <c r="GQL8" s="41"/>
      <c r="GQM8" s="41"/>
      <c r="GQN8" s="41"/>
      <c r="GQO8" s="41"/>
      <c r="GQP8" s="41"/>
      <c r="GQR8" s="38"/>
      <c r="GRF8" s="41"/>
      <c r="GRG8" s="41"/>
      <c r="GRH8" s="41"/>
      <c r="GRI8" s="41"/>
      <c r="GRJ8" s="41"/>
      <c r="GRL8" s="38"/>
      <c r="GRZ8" s="41"/>
      <c r="GSA8" s="41"/>
      <c r="GSB8" s="41"/>
      <c r="GSC8" s="41"/>
      <c r="GSD8" s="41"/>
      <c r="GSF8" s="38"/>
      <c r="GST8" s="41"/>
      <c r="GSU8" s="41"/>
      <c r="GSV8" s="41"/>
      <c r="GSW8" s="41"/>
      <c r="GSX8" s="41"/>
      <c r="GSZ8" s="38"/>
      <c r="GTN8" s="41"/>
      <c r="GTO8" s="41"/>
      <c r="GTP8" s="41"/>
      <c r="GTQ8" s="41"/>
      <c r="GTR8" s="41"/>
      <c r="GTT8" s="38"/>
      <c r="GUH8" s="41"/>
      <c r="GUI8" s="41"/>
      <c r="GUJ8" s="41"/>
      <c r="GUK8" s="41"/>
      <c r="GUL8" s="41"/>
      <c r="GUN8" s="38"/>
      <c r="GVB8" s="41"/>
      <c r="GVC8" s="41"/>
      <c r="GVD8" s="41"/>
      <c r="GVE8" s="41"/>
      <c r="GVF8" s="41"/>
      <c r="GVH8" s="38"/>
      <c r="GVV8" s="41"/>
      <c r="GVW8" s="41"/>
      <c r="GVX8" s="41"/>
      <c r="GVY8" s="41"/>
      <c r="GVZ8" s="41"/>
      <c r="GWB8" s="38"/>
      <c r="GWP8" s="41"/>
      <c r="GWQ8" s="41"/>
      <c r="GWR8" s="41"/>
      <c r="GWS8" s="41"/>
      <c r="GWT8" s="41"/>
      <c r="GWV8" s="38"/>
      <c r="GXJ8" s="41"/>
      <c r="GXK8" s="41"/>
      <c r="GXL8" s="41"/>
      <c r="GXM8" s="41"/>
      <c r="GXN8" s="41"/>
      <c r="GXP8" s="38"/>
      <c r="GYD8" s="41"/>
      <c r="GYE8" s="41"/>
      <c r="GYF8" s="41"/>
      <c r="GYG8" s="41"/>
      <c r="GYH8" s="41"/>
      <c r="GYJ8" s="38"/>
      <c r="GYX8" s="41"/>
      <c r="GYY8" s="41"/>
      <c r="GYZ8" s="41"/>
      <c r="GZA8" s="41"/>
      <c r="GZB8" s="41"/>
      <c r="GZD8" s="38"/>
      <c r="GZR8" s="41"/>
      <c r="GZS8" s="41"/>
      <c r="GZT8" s="41"/>
      <c r="GZU8" s="41"/>
      <c r="GZV8" s="41"/>
      <c r="GZX8" s="38"/>
      <c r="HAL8" s="41"/>
      <c r="HAM8" s="41"/>
      <c r="HAN8" s="41"/>
      <c r="HAO8" s="41"/>
      <c r="HAP8" s="41"/>
      <c r="HAR8" s="38"/>
      <c r="HBF8" s="41"/>
      <c r="HBG8" s="41"/>
      <c r="HBH8" s="41"/>
      <c r="HBI8" s="41"/>
      <c r="HBJ8" s="41"/>
      <c r="HBL8" s="38"/>
      <c r="HBZ8" s="41"/>
      <c r="HCA8" s="41"/>
      <c r="HCB8" s="41"/>
      <c r="HCC8" s="41"/>
      <c r="HCD8" s="41"/>
      <c r="HCF8" s="38"/>
      <c r="HCT8" s="41"/>
      <c r="HCU8" s="41"/>
      <c r="HCV8" s="41"/>
      <c r="HCW8" s="41"/>
      <c r="HCX8" s="41"/>
      <c r="HCZ8" s="38"/>
      <c r="HDN8" s="41"/>
      <c r="HDO8" s="41"/>
      <c r="HDP8" s="41"/>
      <c r="HDQ8" s="41"/>
      <c r="HDR8" s="41"/>
      <c r="HDT8" s="38"/>
      <c r="HEH8" s="41"/>
      <c r="HEI8" s="41"/>
      <c r="HEJ8" s="41"/>
      <c r="HEK8" s="41"/>
      <c r="HEL8" s="41"/>
      <c r="HEN8" s="38"/>
      <c r="HFB8" s="41"/>
      <c r="HFC8" s="41"/>
      <c r="HFD8" s="41"/>
      <c r="HFE8" s="41"/>
      <c r="HFF8" s="41"/>
      <c r="HFH8" s="38"/>
      <c r="HFV8" s="41"/>
      <c r="HFW8" s="41"/>
      <c r="HFX8" s="41"/>
      <c r="HFY8" s="41"/>
      <c r="HFZ8" s="41"/>
      <c r="HGB8" s="38"/>
      <c r="HGP8" s="41"/>
      <c r="HGQ8" s="41"/>
      <c r="HGR8" s="41"/>
      <c r="HGS8" s="41"/>
      <c r="HGT8" s="41"/>
      <c r="HGV8" s="38"/>
      <c r="HHJ8" s="41"/>
      <c r="HHK8" s="41"/>
      <c r="HHL8" s="41"/>
      <c r="HHM8" s="41"/>
      <c r="HHN8" s="41"/>
      <c r="HHP8" s="38"/>
      <c r="HID8" s="41"/>
      <c r="HIE8" s="41"/>
      <c r="HIF8" s="41"/>
      <c r="HIG8" s="41"/>
      <c r="HIH8" s="41"/>
      <c r="HIJ8" s="38"/>
      <c r="HIX8" s="41"/>
      <c r="HIY8" s="41"/>
      <c r="HIZ8" s="41"/>
      <c r="HJA8" s="41"/>
      <c r="HJB8" s="41"/>
      <c r="HJD8" s="38"/>
      <c r="HJR8" s="41"/>
      <c r="HJS8" s="41"/>
      <c r="HJT8" s="41"/>
      <c r="HJU8" s="41"/>
      <c r="HJV8" s="41"/>
      <c r="HJX8" s="38"/>
      <c r="HKL8" s="41"/>
      <c r="HKM8" s="41"/>
      <c r="HKN8" s="41"/>
      <c r="HKO8" s="41"/>
      <c r="HKP8" s="41"/>
      <c r="HKR8" s="38"/>
      <c r="HLF8" s="41"/>
      <c r="HLG8" s="41"/>
      <c r="HLH8" s="41"/>
      <c r="HLI8" s="41"/>
      <c r="HLJ8" s="41"/>
      <c r="HLL8" s="38"/>
      <c r="HLZ8" s="41"/>
      <c r="HMA8" s="41"/>
      <c r="HMB8" s="41"/>
      <c r="HMC8" s="41"/>
      <c r="HMD8" s="41"/>
      <c r="HMF8" s="38"/>
      <c r="HMT8" s="41"/>
      <c r="HMU8" s="41"/>
      <c r="HMV8" s="41"/>
      <c r="HMW8" s="41"/>
      <c r="HMX8" s="41"/>
      <c r="HMZ8" s="38"/>
      <c r="HNN8" s="41"/>
      <c r="HNO8" s="41"/>
      <c r="HNP8" s="41"/>
      <c r="HNQ8" s="41"/>
      <c r="HNR8" s="41"/>
      <c r="HNT8" s="38"/>
      <c r="HOH8" s="41"/>
      <c r="HOI8" s="41"/>
      <c r="HOJ8" s="41"/>
      <c r="HOK8" s="41"/>
      <c r="HOL8" s="41"/>
      <c r="HON8" s="38"/>
      <c r="HPB8" s="41"/>
      <c r="HPC8" s="41"/>
      <c r="HPD8" s="41"/>
      <c r="HPE8" s="41"/>
      <c r="HPF8" s="41"/>
      <c r="HPH8" s="38"/>
      <c r="HPV8" s="41"/>
      <c r="HPW8" s="41"/>
      <c r="HPX8" s="41"/>
      <c r="HPY8" s="41"/>
      <c r="HPZ8" s="41"/>
      <c r="HQB8" s="38"/>
      <c r="HQP8" s="41"/>
      <c r="HQQ8" s="41"/>
      <c r="HQR8" s="41"/>
      <c r="HQS8" s="41"/>
      <c r="HQT8" s="41"/>
      <c r="HQV8" s="38"/>
      <c r="HRJ8" s="41"/>
      <c r="HRK8" s="41"/>
      <c r="HRL8" s="41"/>
      <c r="HRM8" s="41"/>
      <c r="HRN8" s="41"/>
      <c r="HRP8" s="38"/>
      <c r="HSD8" s="41"/>
      <c r="HSE8" s="41"/>
      <c r="HSF8" s="41"/>
      <c r="HSG8" s="41"/>
      <c r="HSH8" s="41"/>
      <c r="HSJ8" s="38"/>
      <c r="HSX8" s="41"/>
      <c r="HSY8" s="41"/>
      <c r="HSZ8" s="41"/>
      <c r="HTA8" s="41"/>
      <c r="HTB8" s="41"/>
      <c r="HTD8" s="38"/>
      <c r="HTR8" s="41"/>
      <c r="HTS8" s="41"/>
      <c r="HTT8" s="41"/>
      <c r="HTU8" s="41"/>
      <c r="HTV8" s="41"/>
      <c r="HTX8" s="38"/>
      <c r="HUL8" s="41"/>
      <c r="HUM8" s="41"/>
      <c r="HUN8" s="41"/>
      <c r="HUO8" s="41"/>
      <c r="HUP8" s="41"/>
      <c r="HUR8" s="38"/>
      <c r="HVF8" s="41"/>
      <c r="HVG8" s="41"/>
      <c r="HVH8" s="41"/>
      <c r="HVI8" s="41"/>
      <c r="HVJ8" s="41"/>
      <c r="HVL8" s="38"/>
      <c r="HVZ8" s="41"/>
      <c r="HWA8" s="41"/>
      <c r="HWB8" s="41"/>
      <c r="HWC8" s="41"/>
      <c r="HWD8" s="41"/>
      <c r="HWF8" s="38"/>
      <c r="HWT8" s="41"/>
      <c r="HWU8" s="41"/>
      <c r="HWV8" s="41"/>
      <c r="HWW8" s="41"/>
      <c r="HWX8" s="41"/>
      <c r="HWZ8" s="38"/>
      <c r="HXN8" s="41"/>
      <c r="HXO8" s="41"/>
      <c r="HXP8" s="41"/>
      <c r="HXQ8" s="41"/>
      <c r="HXR8" s="41"/>
      <c r="HXT8" s="38"/>
      <c r="HYH8" s="41"/>
      <c r="HYI8" s="41"/>
      <c r="HYJ8" s="41"/>
      <c r="HYK8" s="41"/>
      <c r="HYL8" s="41"/>
      <c r="HYN8" s="38"/>
      <c r="HZB8" s="41"/>
      <c r="HZC8" s="41"/>
      <c r="HZD8" s="41"/>
      <c r="HZE8" s="41"/>
      <c r="HZF8" s="41"/>
      <c r="HZH8" s="38"/>
      <c r="HZV8" s="41"/>
      <c r="HZW8" s="41"/>
      <c r="HZX8" s="41"/>
      <c r="HZY8" s="41"/>
      <c r="HZZ8" s="41"/>
      <c r="IAB8" s="38"/>
      <c r="IAP8" s="41"/>
      <c r="IAQ8" s="41"/>
      <c r="IAR8" s="41"/>
      <c r="IAS8" s="41"/>
      <c r="IAT8" s="41"/>
      <c r="IAV8" s="38"/>
      <c r="IBJ8" s="41"/>
      <c r="IBK8" s="41"/>
      <c r="IBL8" s="41"/>
      <c r="IBM8" s="41"/>
      <c r="IBN8" s="41"/>
      <c r="IBP8" s="38"/>
      <c r="ICD8" s="41"/>
      <c r="ICE8" s="41"/>
      <c r="ICF8" s="41"/>
      <c r="ICG8" s="41"/>
      <c r="ICH8" s="41"/>
      <c r="ICJ8" s="38"/>
      <c r="ICX8" s="41"/>
      <c r="ICY8" s="41"/>
      <c r="ICZ8" s="41"/>
      <c r="IDA8" s="41"/>
      <c r="IDB8" s="41"/>
      <c r="IDD8" s="38"/>
      <c r="IDR8" s="41"/>
      <c r="IDS8" s="41"/>
      <c r="IDT8" s="41"/>
      <c r="IDU8" s="41"/>
      <c r="IDV8" s="41"/>
      <c r="IDX8" s="38"/>
      <c r="IEL8" s="41"/>
      <c r="IEM8" s="41"/>
      <c r="IEN8" s="41"/>
      <c r="IEO8" s="41"/>
      <c r="IEP8" s="41"/>
      <c r="IER8" s="38"/>
      <c r="IFF8" s="41"/>
      <c r="IFG8" s="41"/>
      <c r="IFH8" s="41"/>
      <c r="IFI8" s="41"/>
      <c r="IFJ8" s="41"/>
      <c r="IFL8" s="38"/>
      <c r="IFZ8" s="41"/>
      <c r="IGA8" s="41"/>
      <c r="IGB8" s="41"/>
      <c r="IGC8" s="41"/>
      <c r="IGD8" s="41"/>
      <c r="IGF8" s="38"/>
      <c r="IGT8" s="41"/>
      <c r="IGU8" s="41"/>
      <c r="IGV8" s="41"/>
      <c r="IGW8" s="41"/>
      <c r="IGX8" s="41"/>
      <c r="IGZ8" s="38"/>
      <c r="IHN8" s="41"/>
      <c r="IHO8" s="41"/>
      <c r="IHP8" s="41"/>
      <c r="IHQ8" s="41"/>
      <c r="IHR8" s="41"/>
      <c r="IHT8" s="38"/>
      <c r="IIH8" s="41"/>
      <c r="III8" s="41"/>
      <c r="IIJ8" s="41"/>
      <c r="IIK8" s="41"/>
      <c r="IIL8" s="41"/>
      <c r="IIN8" s="38"/>
      <c r="IJB8" s="41"/>
      <c r="IJC8" s="41"/>
      <c r="IJD8" s="41"/>
      <c r="IJE8" s="41"/>
      <c r="IJF8" s="41"/>
      <c r="IJH8" s="38"/>
      <c r="IJV8" s="41"/>
      <c r="IJW8" s="41"/>
      <c r="IJX8" s="41"/>
      <c r="IJY8" s="41"/>
      <c r="IJZ8" s="41"/>
      <c r="IKB8" s="38"/>
      <c r="IKP8" s="41"/>
      <c r="IKQ8" s="41"/>
      <c r="IKR8" s="41"/>
      <c r="IKS8" s="41"/>
      <c r="IKT8" s="41"/>
      <c r="IKV8" s="38"/>
      <c r="ILJ8" s="41"/>
      <c r="ILK8" s="41"/>
      <c r="ILL8" s="41"/>
      <c r="ILM8" s="41"/>
      <c r="ILN8" s="41"/>
      <c r="ILP8" s="38"/>
      <c r="IMD8" s="41"/>
      <c r="IME8" s="41"/>
      <c r="IMF8" s="41"/>
      <c r="IMG8" s="41"/>
      <c r="IMH8" s="41"/>
      <c r="IMJ8" s="38"/>
      <c r="IMX8" s="41"/>
      <c r="IMY8" s="41"/>
      <c r="IMZ8" s="41"/>
      <c r="INA8" s="41"/>
      <c r="INB8" s="41"/>
      <c r="IND8" s="38"/>
      <c r="INR8" s="41"/>
      <c r="INS8" s="41"/>
      <c r="INT8" s="41"/>
      <c r="INU8" s="41"/>
      <c r="INV8" s="41"/>
      <c r="INX8" s="38"/>
      <c r="IOL8" s="41"/>
      <c r="IOM8" s="41"/>
      <c r="ION8" s="41"/>
      <c r="IOO8" s="41"/>
      <c r="IOP8" s="41"/>
      <c r="IOR8" s="38"/>
      <c r="IPF8" s="41"/>
      <c r="IPG8" s="41"/>
      <c r="IPH8" s="41"/>
      <c r="IPI8" s="41"/>
      <c r="IPJ8" s="41"/>
      <c r="IPL8" s="38"/>
      <c r="IPZ8" s="41"/>
      <c r="IQA8" s="41"/>
      <c r="IQB8" s="41"/>
      <c r="IQC8" s="41"/>
      <c r="IQD8" s="41"/>
      <c r="IQF8" s="38"/>
      <c r="IQT8" s="41"/>
      <c r="IQU8" s="41"/>
      <c r="IQV8" s="41"/>
      <c r="IQW8" s="41"/>
      <c r="IQX8" s="41"/>
      <c r="IQZ8" s="38"/>
      <c r="IRN8" s="41"/>
      <c r="IRO8" s="41"/>
      <c r="IRP8" s="41"/>
      <c r="IRQ8" s="41"/>
      <c r="IRR8" s="41"/>
      <c r="IRT8" s="38"/>
      <c r="ISH8" s="41"/>
      <c r="ISI8" s="41"/>
      <c r="ISJ8" s="41"/>
      <c r="ISK8" s="41"/>
      <c r="ISL8" s="41"/>
      <c r="ISN8" s="38"/>
      <c r="ITB8" s="41"/>
      <c r="ITC8" s="41"/>
      <c r="ITD8" s="41"/>
      <c r="ITE8" s="41"/>
      <c r="ITF8" s="41"/>
      <c r="ITH8" s="38"/>
      <c r="ITV8" s="41"/>
      <c r="ITW8" s="41"/>
      <c r="ITX8" s="41"/>
      <c r="ITY8" s="41"/>
      <c r="ITZ8" s="41"/>
      <c r="IUB8" s="38"/>
      <c r="IUP8" s="41"/>
      <c r="IUQ8" s="41"/>
      <c r="IUR8" s="41"/>
      <c r="IUS8" s="41"/>
      <c r="IUT8" s="41"/>
      <c r="IUV8" s="38"/>
      <c r="IVJ8" s="41"/>
      <c r="IVK8" s="41"/>
      <c r="IVL8" s="41"/>
      <c r="IVM8" s="41"/>
      <c r="IVN8" s="41"/>
      <c r="IVP8" s="38"/>
      <c r="IWD8" s="41"/>
      <c r="IWE8" s="41"/>
      <c r="IWF8" s="41"/>
      <c r="IWG8" s="41"/>
      <c r="IWH8" s="41"/>
      <c r="IWJ8" s="38"/>
      <c r="IWX8" s="41"/>
      <c r="IWY8" s="41"/>
      <c r="IWZ8" s="41"/>
      <c r="IXA8" s="41"/>
      <c r="IXB8" s="41"/>
      <c r="IXD8" s="38"/>
      <c r="IXR8" s="41"/>
      <c r="IXS8" s="41"/>
      <c r="IXT8" s="41"/>
      <c r="IXU8" s="41"/>
      <c r="IXV8" s="41"/>
      <c r="IXX8" s="38"/>
      <c r="IYL8" s="41"/>
      <c r="IYM8" s="41"/>
      <c r="IYN8" s="41"/>
      <c r="IYO8" s="41"/>
      <c r="IYP8" s="41"/>
      <c r="IYR8" s="38"/>
      <c r="IZF8" s="41"/>
      <c r="IZG8" s="41"/>
      <c r="IZH8" s="41"/>
      <c r="IZI8" s="41"/>
      <c r="IZJ8" s="41"/>
      <c r="IZL8" s="38"/>
      <c r="IZZ8" s="41"/>
      <c r="JAA8" s="41"/>
      <c r="JAB8" s="41"/>
      <c r="JAC8" s="41"/>
      <c r="JAD8" s="41"/>
      <c r="JAF8" s="38"/>
      <c r="JAT8" s="41"/>
      <c r="JAU8" s="41"/>
      <c r="JAV8" s="41"/>
      <c r="JAW8" s="41"/>
      <c r="JAX8" s="41"/>
      <c r="JAZ8" s="38"/>
      <c r="JBN8" s="41"/>
      <c r="JBO8" s="41"/>
      <c r="JBP8" s="41"/>
      <c r="JBQ8" s="41"/>
      <c r="JBR8" s="41"/>
      <c r="JBT8" s="38"/>
      <c r="JCH8" s="41"/>
      <c r="JCI8" s="41"/>
      <c r="JCJ8" s="41"/>
      <c r="JCK8" s="41"/>
      <c r="JCL8" s="41"/>
      <c r="JCN8" s="38"/>
      <c r="JDB8" s="41"/>
      <c r="JDC8" s="41"/>
      <c r="JDD8" s="41"/>
      <c r="JDE8" s="41"/>
      <c r="JDF8" s="41"/>
      <c r="JDH8" s="38"/>
      <c r="JDV8" s="41"/>
      <c r="JDW8" s="41"/>
      <c r="JDX8" s="41"/>
      <c r="JDY8" s="41"/>
      <c r="JDZ8" s="41"/>
      <c r="JEB8" s="38"/>
      <c r="JEP8" s="41"/>
      <c r="JEQ8" s="41"/>
      <c r="JER8" s="41"/>
      <c r="JES8" s="41"/>
      <c r="JET8" s="41"/>
      <c r="JEV8" s="38"/>
      <c r="JFJ8" s="41"/>
      <c r="JFK8" s="41"/>
      <c r="JFL8" s="41"/>
      <c r="JFM8" s="41"/>
      <c r="JFN8" s="41"/>
      <c r="JFP8" s="38"/>
      <c r="JGD8" s="41"/>
      <c r="JGE8" s="41"/>
      <c r="JGF8" s="41"/>
      <c r="JGG8" s="41"/>
      <c r="JGH8" s="41"/>
      <c r="JGJ8" s="38"/>
      <c r="JGX8" s="41"/>
      <c r="JGY8" s="41"/>
      <c r="JGZ8" s="41"/>
      <c r="JHA8" s="41"/>
      <c r="JHB8" s="41"/>
      <c r="JHD8" s="38"/>
      <c r="JHR8" s="41"/>
      <c r="JHS8" s="41"/>
      <c r="JHT8" s="41"/>
      <c r="JHU8" s="41"/>
      <c r="JHV8" s="41"/>
      <c r="JHX8" s="38"/>
      <c r="JIL8" s="41"/>
      <c r="JIM8" s="41"/>
      <c r="JIN8" s="41"/>
      <c r="JIO8" s="41"/>
      <c r="JIP8" s="41"/>
      <c r="JIR8" s="38"/>
      <c r="JJF8" s="41"/>
      <c r="JJG8" s="41"/>
      <c r="JJH8" s="41"/>
      <c r="JJI8" s="41"/>
      <c r="JJJ8" s="41"/>
      <c r="JJL8" s="38"/>
      <c r="JJZ8" s="41"/>
      <c r="JKA8" s="41"/>
      <c r="JKB8" s="41"/>
      <c r="JKC8" s="41"/>
      <c r="JKD8" s="41"/>
      <c r="JKF8" s="38"/>
      <c r="JKT8" s="41"/>
      <c r="JKU8" s="41"/>
      <c r="JKV8" s="41"/>
      <c r="JKW8" s="41"/>
      <c r="JKX8" s="41"/>
      <c r="JKZ8" s="38"/>
      <c r="JLN8" s="41"/>
      <c r="JLO8" s="41"/>
      <c r="JLP8" s="41"/>
      <c r="JLQ8" s="41"/>
      <c r="JLR8" s="41"/>
      <c r="JLT8" s="38"/>
      <c r="JMH8" s="41"/>
      <c r="JMI8" s="41"/>
      <c r="JMJ8" s="41"/>
      <c r="JMK8" s="41"/>
      <c r="JML8" s="41"/>
      <c r="JMN8" s="38"/>
      <c r="JNB8" s="41"/>
      <c r="JNC8" s="41"/>
      <c r="JND8" s="41"/>
      <c r="JNE8" s="41"/>
      <c r="JNF8" s="41"/>
      <c r="JNH8" s="38"/>
      <c r="JNV8" s="41"/>
      <c r="JNW8" s="41"/>
      <c r="JNX8" s="41"/>
      <c r="JNY8" s="41"/>
      <c r="JNZ8" s="41"/>
      <c r="JOB8" s="38"/>
      <c r="JOP8" s="41"/>
      <c r="JOQ8" s="41"/>
      <c r="JOR8" s="41"/>
      <c r="JOS8" s="41"/>
      <c r="JOT8" s="41"/>
      <c r="JOV8" s="38"/>
      <c r="JPJ8" s="41"/>
      <c r="JPK8" s="41"/>
      <c r="JPL8" s="41"/>
      <c r="JPM8" s="41"/>
      <c r="JPN8" s="41"/>
      <c r="JPP8" s="38"/>
      <c r="JQD8" s="41"/>
      <c r="JQE8" s="41"/>
      <c r="JQF8" s="41"/>
      <c r="JQG8" s="41"/>
      <c r="JQH8" s="41"/>
      <c r="JQJ8" s="38"/>
      <c r="JQX8" s="41"/>
      <c r="JQY8" s="41"/>
      <c r="JQZ8" s="41"/>
      <c r="JRA8" s="41"/>
      <c r="JRB8" s="41"/>
      <c r="JRD8" s="38"/>
      <c r="JRR8" s="41"/>
      <c r="JRS8" s="41"/>
      <c r="JRT8" s="41"/>
      <c r="JRU8" s="41"/>
      <c r="JRV8" s="41"/>
      <c r="JRX8" s="38"/>
      <c r="JSL8" s="41"/>
      <c r="JSM8" s="41"/>
      <c r="JSN8" s="41"/>
      <c r="JSO8" s="41"/>
      <c r="JSP8" s="41"/>
      <c r="JSR8" s="38"/>
      <c r="JTF8" s="41"/>
      <c r="JTG8" s="41"/>
      <c r="JTH8" s="41"/>
      <c r="JTI8" s="41"/>
      <c r="JTJ8" s="41"/>
      <c r="JTL8" s="38"/>
      <c r="JTZ8" s="41"/>
      <c r="JUA8" s="41"/>
      <c r="JUB8" s="41"/>
      <c r="JUC8" s="41"/>
      <c r="JUD8" s="41"/>
      <c r="JUF8" s="38"/>
      <c r="JUT8" s="41"/>
      <c r="JUU8" s="41"/>
      <c r="JUV8" s="41"/>
      <c r="JUW8" s="41"/>
      <c r="JUX8" s="41"/>
      <c r="JUZ8" s="38"/>
      <c r="JVN8" s="41"/>
      <c r="JVO8" s="41"/>
      <c r="JVP8" s="41"/>
      <c r="JVQ8" s="41"/>
      <c r="JVR8" s="41"/>
      <c r="JVT8" s="38"/>
      <c r="JWH8" s="41"/>
      <c r="JWI8" s="41"/>
      <c r="JWJ8" s="41"/>
      <c r="JWK8" s="41"/>
      <c r="JWL8" s="41"/>
      <c r="JWN8" s="38"/>
      <c r="JXB8" s="41"/>
      <c r="JXC8" s="41"/>
      <c r="JXD8" s="41"/>
      <c r="JXE8" s="41"/>
      <c r="JXF8" s="41"/>
      <c r="JXH8" s="38"/>
      <c r="JXV8" s="41"/>
      <c r="JXW8" s="41"/>
      <c r="JXX8" s="41"/>
      <c r="JXY8" s="41"/>
      <c r="JXZ8" s="41"/>
      <c r="JYB8" s="38"/>
      <c r="JYP8" s="41"/>
      <c r="JYQ8" s="41"/>
      <c r="JYR8" s="41"/>
      <c r="JYS8" s="41"/>
      <c r="JYT8" s="41"/>
      <c r="JYV8" s="38"/>
      <c r="JZJ8" s="41"/>
      <c r="JZK8" s="41"/>
      <c r="JZL8" s="41"/>
      <c r="JZM8" s="41"/>
      <c r="JZN8" s="41"/>
      <c r="JZP8" s="38"/>
      <c r="KAD8" s="41"/>
      <c r="KAE8" s="41"/>
      <c r="KAF8" s="41"/>
      <c r="KAG8" s="41"/>
      <c r="KAH8" s="41"/>
      <c r="KAJ8" s="38"/>
      <c r="KAX8" s="41"/>
      <c r="KAY8" s="41"/>
      <c r="KAZ8" s="41"/>
      <c r="KBA8" s="41"/>
      <c r="KBB8" s="41"/>
      <c r="KBD8" s="38"/>
      <c r="KBR8" s="41"/>
      <c r="KBS8" s="41"/>
      <c r="KBT8" s="41"/>
      <c r="KBU8" s="41"/>
      <c r="KBV8" s="41"/>
      <c r="KBX8" s="38"/>
      <c r="KCL8" s="41"/>
      <c r="KCM8" s="41"/>
      <c r="KCN8" s="41"/>
      <c r="KCO8" s="41"/>
      <c r="KCP8" s="41"/>
      <c r="KCR8" s="38"/>
      <c r="KDF8" s="41"/>
      <c r="KDG8" s="41"/>
      <c r="KDH8" s="41"/>
      <c r="KDI8" s="41"/>
      <c r="KDJ8" s="41"/>
      <c r="KDL8" s="38"/>
      <c r="KDZ8" s="41"/>
      <c r="KEA8" s="41"/>
      <c r="KEB8" s="41"/>
      <c r="KEC8" s="41"/>
      <c r="KED8" s="41"/>
      <c r="KEF8" s="38"/>
      <c r="KET8" s="41"/>
      <c r="KEU8" s="41"/>
      <c r="KEV8" s="41"/>
      <c r="KEW8" s="41"/>
      <c r="KEX8" s="41"/>
      <c r="KEZ8" s="38"/>
      <c r="KFN8" s="41"/>
      <c r="KFO8" s="41"/>
      <c r="KFP8" s="41"/>
      <c r="KFQ8" s="41"/>
      <c r="KFR8" s="41"/>
      <c r="KFT8" s="38"/>
      <c r="KGH8" s="41"/>
      <c r="KGI8" s="41"/>
      <c r="KGJ8" s="41"/>
      <c r="KGK8" s="41"/>
      <c r="KGL8" s="41"/>
      <c r="KGN8" s="38"/>
      <c r="KHB8" s="41"/>
      <c r="KHC8" s="41"/>
      <c r="KHD8" s="41"/>
      <c r="KHE8" s="41"/>
      <c r="KHF8" s="41"/>
      <c r="KHH8" s="38"/>
      <c r="KHV8" s="41"/>
      <c r="KHW8" s="41"/>
      <c r="KHX8" s="41"/>
      <c r="KHY8" s="41"/>
      <c r="KHZ8" s="41"/>
      <c r="KIB8" s="38"/>
      <c r="KIP8" s="41"/>
      <c r="KIQ8" s="41"/>
      <c r="KIR8" s="41"/>
      <c r="KIS8" s="41"/>
      <c r="KIT8" s="41"/>
      <c r="KIV8" s="38"/>
      <c r="KJJ8" s="41"/>
      <c r="KJK8" s="41"/>
      <c r="KJL8" s="41"/>
      <c r="KJM8" s="41"/>
      <c r="KJN8" s="41"/>
      <c r="KJP8" s="38"/>
      <c r="KKD8" s="41"/>
      <c r="KKE8" s="41"/>
      <c r="KKF8" s="41"/>
      <c r="KKG8" s="41"/>
      <c r="KKH8" s="41"/>
      <c r="KKJ8" s="38"/>
      <c r="KKX8" s="41"/>
      <c r="KKY8" s="41"/>
      <c r="KKZ8" s="41"/>
      <c r="KLA8" s="41"/>
      <c r="KLB8" s="41"/>
      <c r="KLD8" s="38"/>
      <c r="KLR8" s="41"/>
      <c r="KLS8" s="41"/>
      <c r="KLT8" s="41"/>
      <c r="KLU8" s="41"/>
      <c r="KLV8" s="41"/>
      <c r="KLX8" s="38"/>
      <c r="KML8" s="41"/>
      <c r="KMM8" s="41"/>
      <c r="KMN8" s="41"/>
      <c r="KMO8" s="41"/>
      <c r="KMP8" s="41"/>
      <c r="KMR8" s="38"/>
      <c r="KNF8" s="41"/>
      <c r="KNG8" s="41"/>
      <c r="KNH8" s="41"/>
      <c r="KNI8" s="41"/>
      <c r="KNJ8" s="41"/>
      <c r="KNL8" s="38"/>
      <c r="KNZ8" s="41"/>
      <c r="KOA8" s="41"/>
      <c r="KOB8" s="41"/>
      <c r="KOC8" s="41"/>
      <c r="KOD8" s="41"/>
      <c r="KOF8" s="38"/>
      <c r="KOT8" s="41"/>
      <c r="KOU8" s="41"/>
      <c r="KOV8" s="41"/>
      <c r="KOW8" s="41"/>
      <c r="KOX8" s="41"/>
      <c r="KOZ8" s="38"/>
      <c r="KPN8" s="41"/>
      <c r="KPO8" s="41"/>
      <c r="KPP8" s="41"/>
      <c r="KPQ8" s="41"/>
      <c r="KPR8" s="41"/>
      <c r="KPT8" s="38"/>
      <c r="KQH8" s="41"/>
      <c r="KQI8" s="41"/>
      <c r="KQJ8" s="41"/>
      <c r="KQK8" s="41"/>
      <c r="KQL8" s="41"/>
      <c r="KQN8" s="38"/>
      <c r="KRB8" s="41"/>
      <c r="KRC8" s="41"/>
      <c r="KRD8" s="41"/>
      <c r="KRE8" s="41"/>
      <c r="KRF8" s="41"/>
      <c r="KRH8" s="38"/>
      <c r="KRV8" s="41"/>
      <c r="KRW8" s="41"/>
      <c r="KRX8" s="41"/>
      <c r="KRY8" s="41"/>
      <c r="KRZ8" s="41"/>
      <c r="KSB8" s="38"/>
      <c r="KSP8" s="41"/>
      <c r="KSQ8" s="41"/>
      <c r="KSR8" s="41"/>
      <c r="KSS8" s="41"/>
      <c r="KST8" s="41"/>
      <c r="KSV8" s="38"/>
      <c r="KTJ8" s="41"/>
      <c r="KTK8" s="41"/>
      <c r="KTL8" s="41"/>
      <c r="KTM8" s="41"/>
      <c r="KTN8" s="41"/>
      <c r="KTP8" s="38"/>
      <c r="KUD8" s="41"/>
      <c r="KUE8" s="41"/>
      <c r="KUF8" s="41"/>
      <c r="KUG8" s="41"/>
      <c r="KUH8" s="41"/>
      <c r="KUJ8" s="38"/>
      <c r="KUX8" s="41"/>
      <c r="KUY8" s="41"/>
      <c r="KUZ8" s="41"/>
      <c r="KVA8" s="41"/>
      <c r="KVB8" s="41"/>
      <c r="KVD8" s="38"/>
      <c r="KVR8" s="41"/>
      <c r="KVS8" s="41"/>
      <c r="KVT8" s="41"/>
      <c r="KVU8" s="41"/>
      <c r="KVV8" s="41"/>
      <c r="KVX8" s="38"/>
      <c r="KWL8" s="41"/>
      <c r="KWM8" s="41"/>
      <c r="KWN8" s="41"/>
      <c r="KWO8" s="41"/>
      <c r="KWP8" s="41"/>
      <c r="KWR8" s="38"/>
      <c r="KXF8" s="41"/>
      <c r="KXG8" s="41"/>
      <c r="KXH8" s="41"/>
      <c r="KXI8" s="41"/>
      <c r="KXJ8" s="41"/>
      <c r="KXL8" s="38"/>
      <c r="KXZ8" s="41"/>
      <c r="KYA8" s="41"/>
      <c r="KYB8" s="41"/>
      <c r="KYC8" s="41"/>
      <c r="KYD8" s="41"/>
      <c r="KYF8" s="38"/>
      <c r="KYT8" s="41"/>
      <c r="KYU8" s="41"/>
      <c r="KYV8" s="41"/>
      <c r="KYW8" s="41"/>
      <c r="KYX8" s="41"/>
      <c r="KYZ8" s="38"/>
      <c r="KZN8" s="41"/>
      <c r="KZO8" s="41"/>
      <c r="KZP8" s="41"/>
      <c r="KZQ8" s="41"/>
      <c r="KZR8" s="41"/>
      <c r="KZT8" s="38"/>
      <c r="LAH8" s="41"/>
      <c r="LAI8" s="41"/>
      <c r="LAJ8" s="41"/>
      <c r="LAK8" s="41"/>
      <c r="LAL8" s="41"/>
      <c r="LAN8" s="38"/>
      <c r="LBB8" s="41"/>
      <c r="LBC8" s="41"/>
      <c r="LBD8" s="41"/>
      <c r="LBE8" s="41"/>
      <c r="LBF8" s="41"/>
      <c r="LBH8" s="38"/>
      <c r="LBV8" s="41"/>
      <c r="LBW8" s="41"/>
      <c r="LBX8" s="41"/>
      <c r="LBY8" s="41"/>
      <c r="LBZ8" s="41"/>
      <c r="LCB8" s="38"/>
      <c r="LCP8" s="41"/>
      <c r="LCQ8" s="41"/>
      <c r="LCR8" s="41"/>
      <c r="LCS8" s="41"/>
      <c r="LCT8" s="41"/>
      <c r="LCV8" s="38"/>
      <c r="LDJ8" s="41"/>
      <c r="LDK8" s="41"/>
      <c r="LDL8" s="41"/>
      <c r="LDM8" s="41"/>
      <c r="LDN8" s="41"/>
      <c r="LDP8" s="38"/>
      <c r="LED8" s="41"/>
      <c r="LEE8" s="41"/>
      <c r="LEF8" s="41"/>
      <c r="LEG8" s="41"/>
      <c r="LEH8" s="41"/>
      <c r="LEJ8" s="38"/>
      <c r="LEX8" s="41"/>
      <c r="LEY8" s="41"/>
      <c r="LEZ8" s="41"/>
      <c r="LFA8" s="41"/>
      <c r="LFB8" s="41"/>
      <c r="LFD8" s="38"/>
      <c r="LFR8" s="41"/>
      <c r="LFS8" s="41"/>
      <c r="LFT8" s="41"/>
      <c r="LFU8" s="41"/>
      <c r="LFV8" s="41"/>
      <c r="LFX8" s="38"/>
      <c r="LGL8" s="41"/>
      <c r="LGM8" s="41"/>
      <c r="LGN8" s="41"/>
      <c r="LGO8" s="41"/>
      <c r="LGP8" s="41"/>
      <c r="LGR8" s="38"/>
      <c r="LHF8" s="41"/>
      <c r="LHG8" s="41"/>
      <c r="LHH8" s="41"/>
      <c r="LHI8" s="41"/>
      <c r="LHJ8" s="41"/>
      <c r="LHL8" s="38"/>
      <c r="LHZ8" s="41"/>
      <c r="LIA8" s="41"/>
      <c r="LIB8" s="41"/>
      <c r="LIC8" s="41"/>
      <c r="LID8" s="41"/>
      <c r="LIF8" s="38"/>
      <c r="LIT8" s="41"/>
      <c r="LIU8" s="41"/>
      <c r="LIV8" s="41"/>
      <c r="LIW8" s="41"/>
      <c r="LIX8" s="41"/>
      <c r="LIZ8" s="38"/>
      <c r="LJN8" s="41"/>
      <c r="LJO8" s="41"/>
      <c r="LJP8" s="41"/>
      <c r="LJQ8" s="41"/>
      <c r="LJR8" s="41"/>
      <c r="LJT8" s="38"/>
      <c r="LKH8" s="41"/>
      <c r="LKI8" s="41"/>
      <c r="LKJ8" s="41"/>
      <c r="LKK8" s="41"/>
      <c r="LKL8" s="41"/>
      <c r="LKN8" s="38"/>
      <c r="LLB8" s="41"/>
      <c r="LLC8" s="41"/>
      <c r="LLD8" s="41"/>
      <c r="LLE8" s="41"/>
      <c r="LLF8" s="41"/>
      <c r="LLH8" s="38"/>
      <c r="LLV8" s="41"/>
      <c r="LLW8" s="41"/>
      <c r="LLX8" s="41"/>
      <c r="LLY8" s="41"/>
      <c r="LLZ8" s="41"/>
      <c r="LMB8" s="38"/>
      <c r="LMP8" s="41"/>
      <c r="LMQ8" s="41"/>
      <c r="LMR8" s="41"/>
      <c r="LMS8" s="41"/>
      <c r="LMT8" s="41"/>
      <c r="LMV8" s="38"/>
      <c r="LNJ8" s="41"/>
      <c r="LNK8" s="41"/>
      <c r="LNL8" s="41"/>
      <c r="LNM8" s="41"/>
      <c r="LNN8" s="41"/>
      <c r="LNP8" s="38"/>
      <c r="LOD8" s="41"/>
      <c r="LOE8" s="41"/>
      <c r="LOF8" s="41"/>
      <c r="LOG8" s="41"/>
      <c r="LOH8" s="41"/>
      <c r="LOJ8" s="38"/>
      <c r="LOX8" s="41"/>
      <c r="LOY8" s="41"/>
      <c r="LOZ8" s="41"/>
      <c r="LPA8" s="41"/>
      <c r="LPB8" s="41"/>
      <c r="LPD8" s="38"/>
      <c r="LPR8" s="41"/>
      <c r="LPS8" s="41"/>
      <c r="LPT8" s="41"/>
      <c r="LPU8" s="41"/>
      <c r="LPV8" s="41"/>
      <c r="LPX8" s="38"/>
      <c r="LQL8" s="41"/>
      <c r="LQM8" s="41"/>
      <c r="LQN8" s="41"/>
      <c r="LQO8" s="41"/>
      <c r="LQP8" s="41"/>
      <c r="LQR8" s="38"/>
      <c r="LRF8" s="41"/>
      <c r="LRG8" s="41"/>
      <c r="LRH8" s="41"/>
      <c r="LRI8" s="41"/>
      <c r="LRJ8" s="41"/>
      <c r="LRL8" s="38"/>
      <c r="LRZ8" s="41"/>
      <c r="LSA8" s="41"/>
      <c r="LSB8" s="41"/>
      <c r="LSC8" s="41"/>
      <c r="LSD8" s="41"/>
      <c r="LSF8" s="38"/>
      <c r="LST8" s="41"/>
      <c r="LSU8" s="41"/>
      <c r="LSV8" s="41"/>
      <c r="LSW8" s="41"/>
      <c r="LSX8" s="41"/>
      <c r="LSZ8" s="38"/>
      <c r="LTN8" s="41"/>
      <c r="LTO8" s="41"/>
      <c r="LTP8" s="41"/>
      <c r="LTQ8" s="41"/>
      <c r="LTR8" s="41"/>
      <c r="LTT8" s="38"/>
      <c r="LUH8" s="41"/>
      <c r="LUI8" s="41"/>
      <c r="LUJ8" s="41"/>
      <c r="LUK8" s="41"/>
      <c r="LUL8" s="41"/>
      <c r="LUN8" s="38"/>
      <c r="LVB8" s="41"/>
      <c r="LVC8" s="41"/>
      <c r="LVD8" s="41"/>
      <c r="LVE8" s="41"/>
      <c r="LVF8" s="41"/>
      <c r="LVH8" s="38"/>
      <c r="LVV8" s="41"/>
      <c r="LVW8" s="41"/>
      <c r="LVX8" s="41"/>
      <c r="LVY8" s="41"/>
      <c r="LVZ8" s="41"/>
      <c r="LWB8" s="38"/>
      <c r="LWP8" s="41"/>
      <c r="LWQ8" s="41"/>
      <c r="LWR8" s="41"/>
      <c r="LWS8" s="41"/>
      <c r="LWT8" s="41"/>
      <c r="LWV8" s="38"/>
      <c r="LXJ8" s="41"/>
      <c r="LXK8" s="41"/>
      <c r="LXL8" s="41"/>
      <c r="LXM8" s="41"/>
      <c r="LXN8" s="41"/>
      <c r="LXP8" s="38"/>
      <c r="LYD8" s="41"/>
      <c r="LYE8" s="41"/>
      <c r="LYF8" s="41"/>
      <c r="LYG8" s="41"/>
      <c r="LYH8" s="41"/>
      <c r="LYJ8" s="38"/>
      <c r="LYX8" s="41"/>
      <c r="LYY8" s="41"/>
      <c r="LYZ8" s="41"/>
      <c r="LZA8" s="41"/>
      <c r="LZB8" s="41"/>
      <c r="LZD8" s="38"/>
      <c r="LZR8" s="41"/>
      <c r="LZS8" s="41"/>
      <c r="LZT8" s="41"/>
      <c r="LZU8" s="41"/>
      <c r="LZV8" s="41"/>
      <c r="LZX8" s="38"/>
      <c r="MAL8" s="41"/>
      <c r="MAM8" s="41"/>
      <c r="MAN8" s="41"/>
      <c r="MAO8" s="41"/>
      <c r="MAP8" s="41"/>
      <c r="MAR8" s="38"/>
      <c r="MBF8" s="41"/>
      <c r="MBG8" s="41"/>
      <c r="MBH8" s="41"/>
      <c r="MBI8" s="41"/>
      <c r="MBJ8" s="41"/>
      <c r="MBL8" s="38"/>
      <c r="MBZ8" s="41"/>
      <c r="MCA8" s="41"/>
      <c r="MCB8" s="41"/>
      <c r="MCC8" s="41"/>
      <c r="MCD8" s="41"/>
      <c r="MCF8" s="38"/>
      <c r="MCT8" s="41"/>
      <c r="MCU8" s="41"/>
      <c r="MCV8" s="41"/>
      <c r="MCW8" s="41"/>
      <c r="MCX8" s="41"/>
      <c r="MCZ8" s="38"/>
      <c r="MDN8" s="41"/>
      <c r="MDO8" s="41"/>
      <c r="MDP8" s="41"/>
      <c r="MDQ8" s="41"/>
      <c r="MDR8" s="41"/>
      <c r="MDT8" s="38"/>
      <c r="MEH8" s="41"/>
      <c r="MEI8" s="41"/>
      <c r="MEJ8" s="41"/>
      <c r="MEK8" s="41"/>
      <c r="MEL8" s="41"/>
      <c r="MEN8" s="38"/>
      <c r="MFB8" s="41"/>
      <c r="MFC8" s="41"/>
      <c r="MFD8" s="41"/>
      <c r="MFE8" s="41"/>
      <c r="MFF8" s="41"/>
      <c r="MFH8" s="38"/>
      <c r="MFV8" s="41"/>
      <c r="MFW8" s="41"/>
      <c r="MFX8" s="41"/>
      <c r="MFY8" s="41"/>
      <c r="MFZ8" s="41"/>
      <c r="MGB8" s="38"/>
      <c r="MGP8" s="41"/>
      <c r="MGQ8" s="41"/>
      <c r="MGR8" s="41"/>
      <c r="MGS8" s="41"/>
      <c r="MGT8" s="41"/>
      <c r="MGV8" s="38"/>
      <c r="MHJ8" s="41"/>
      <c r="MHK8" s="41"/>
      <c r="MHL8" s="41"/>
      <c r="MHM8" s="41"/>
      <c r="MHN8" s="41"/>
      <c r="MHP8" s="38"/>
      <c r="MID8" s="41"/>
      <c r="MIE8" s="41"/>
      <c r="MIF8" s="41"/>
      <c r="MIG8" s="41"/>
      <c r="MIH8" s="41"/>
      <c r="MIJ8" s="38"/>
      <c r="MIX8" s="41"/>
      <c r="MIY8" s="41"/>
      <c r="MIZ8" s="41"/>
      <c r="MJA8" s="41"/>
      <c r="MJB8" s="41"/>
      <c r="MJD8" s="38"/>
      <c r="MJR8" s="41"/>
      <c r="MJS8" s="41"/>
      <c r="MJT8" s="41"/>
      <c r="MJU8" s="41"/>
      <c r="MJV8" s="41"/>
      <c r="MJX8" s="38"/>
      <c r="MKL8" s="41"/>
      <c r="MKM8" s="41"/>
      <c r="MKN8" s="41"/>
      <c r="MKO8" s="41"/>
      <c r="MKP8" s="41"/>
      <c r="MKR8" s="38"/>
      <c r="MLF8" s="41"/>
      <c r="MLG8" s="41"/>
      <c r="MLH8" s="41"/>
      <c r="MLI8" s="41"/>
      <c r="MLJ8" s="41"/>
      <c r="MLL8" s="38"/>
      <c r="MLZ8" s="41"/>
      <c r="MMA8" s="41"/>
      <c r="MMB8" s="41"/>
      <c r="MMC8" s="41"/>
      <c r="MMD8" s="41"/>
      <c r="MMF8" s="38"/>
      <c r="MMT8" s="41"/>
      <c r="MMU8" s="41"/>
      <c r="MMV8" s="41"/>
      <c r="MMW8" s="41"/>
      <c r="MMX8" s="41"/>
      <c r="MMZ8" s="38"/>
      <c r="MNN8" s="41"/>
      <c r="MNO8" s="41"/>
      <c r="MNP8" s="41"/>
      <c r="MNQ8" s="41"/>
      <c r="MNR8" s="41"/>
      <c r="MNT8" s="38"/>
      <c r="MOH8" s="41"/>
      <c r="MOI8" s="41"/>
      <c r="MOJ8" s="41"/>
      <c r="MOK8" s="41"/>
      <c r="MOL8" s="41"/>
      <c r="MON8" s="38"/>
      <c r="MPB8" s="41"/>
      <c r="MPC8" s="41"/>
      <c r="MPD8" s="41"/>
      <c r="MPE8" s="41"/>
      <c r="MPF8" s="41"/>
      <c r="MPH8" s="38"/>
      <c r="MPV8" s="41"/>
      <c r="MPW8" s="41"/>
      <c r="MPX8" s="41"/>
      <c r="MPY8" s="41"/>
      <c r="MPZ8" s="41"/>
      <c r="MQB8" s="38"/>
      <c r="MQP8" s="41"/>
      <c r="MQQ8" s="41"/>
      <c r="MQR8" s="41"/>
      <c r="MQS8" s="41"/>
      <c r="MQT8" s="41"/>
      <c r="MQV8" s="38"/>
      <c r="MRJ8" s="41"/>
      <c r="MRK8" s="41"/>
      <c r="MRL8" s="41"/>
      <c r="MRM8" s="41"/>
      <c r="MRN8" s="41"/>
      <c r="MRP8" s="38"/>
      <c r="MSD8" s="41"/>
      <c r="MSE8" s="41"/>
      <c r="MSF8" s="41"/>
      <c r="MSG8" s="41"/>
      <c r="MSH8" s="41"/>
      <c r="MSJ8" s="38"/>
      <c r="MSX8" s="41"/>
      <c r="MSY8" s="41"/>
      <c r="MSZ8" s="41"/>
      <c r="MTA8" s="41"/>
      <c r="MTB8" s="41"/>
      <c r="MTD8" s="38"/>
      <c r="MTR8" s="41"/>
      <c r="MTS8" s="41"/>
      <c r="MTT8" s="41"/>
      <c r="MTU8" s="41"/>
      <c r="MTV8" s="41"/>
      <c r="MTX8" s="38"/>
      <c r="MUL8" s="41"/>
      <c r="MUM8" s="41"/>
      <c r="MUN8" s="41"/>
      <c r="MUO8" s="41"/>
      <c r="MUP8" s="41"/>
      <c r="MUR8" s="38"/>
      <c r="MVF8" s="41"/>
      <c r="MVG8" s="41"/>
      <c r="MVH8" s="41"/>
      <c r="MVI8" s="41"/>
      <c r="MVJ8" s="41"/>
      <c r="MVL8" s="38"/>
      <c r="MVZ8" s="41"/>
      <c r="MWA8" s="41"/>
      <c r="MWB8" s="41"/>
      <c r="MWC8" s="41"/>
      <c r="MWD8" s="41"/>
      <c r="MWF8" s="38"/>
      <c r="MWT8" s="41"/>
      <c r="MWU8" s="41"/>
      <c r="MWV8" s="41"/>
      <c r="MWW8" s="41"/>
      <c r="MWX8" s="41"/>
      <c r="MWZ8" s="38"/>
      <c r="MXN8" s="41"/>
      <c r="MXO8" s="41"/>
      <c r="MXP8" s="41"/>
      <c r="MXQ8" s="41"/>
      <c r="MXR8" s="41"/>
      <c r="MXT8" s="38"/>
      <c r="MYH8" s="41"/>
      <c r="MYI8" s="41"/>
      <c r="MYJ8" s="41"/>
      <c r="MYK8" s="41"/>
      <c r="MYL8" s="41"/>
      <c r="MYN8" s="38"/>
      <c r="MZB8" s="41"/>
      <c r="MZC8" s="41"/>
      <c r="MZD8" s="41"/>
      <c r="MZE8" s="41"/>
      <c r="MZF8" s="41"/>
      <c r="MZH8" s="38"/>
      <c r="MZV8" s="41"/>
      <c r="MZW8" s="41"/>
      <c r="MZX8" s="41"/>
      <c r="MZY8" s="41"/>
      <c r="MZZ8" s="41"/>
      <c r="NAB8" s="38"/>
      <c r="NAP8" s="41"/>
      <c r="NAQ8" s="41"/>
      <c r="NAR8" s="41"/>
      <c r="NAS8" s="41"/>
      <c r="NAT8" s="41"/>
      <c r="NAV8" s="38"/>
      <c r="NBJ8" s="41"/>
      <c r="NBK8" s="41"/>
      <c r="NBL8" s="41"/>
      <c r="NBM8" s="41"/>
      <c r="NBN8" s="41"/>
      <c r="NBP8" s="38"/>
      <c r="NCD8" s="41"/>
      <c r="NCE8" s="41"/>
      <c r="NCF8" s="41"/>
      <c r="NCG8" s="41"/>
      <c r="NCH8" s="41"/>
      <c r="NCJ8" s="38"/>
      <c r="NCX8" s="41"/>
      <c r="NCY8" s="41"/>
      <c r="NCZ8" s="41"/>
      <c r="NDA8" s="41"/>
      <c r="NDB8" s="41"/>
      <c r="NDD8" s="38"/>
      <c r="NDR8" s="41"/>
      <c r="NDS8" s="41"/>
      <c r="NDT8" s="41"/>
      <c r="NDU8" s="41"/>
      <c r="NDV8" s="41"/>
      <c r="NDX8" s="38"/>
      <c r="NEL8" s="41"/>
      <c r="NEM8" s="41"/>
      <c r="NEN8" s="41"/>
      <c r="NEO8" s="41"/>
      <c r="NEP8" s="41"/>
      <c r="NER8" s="38"/>
      <c r="NFF8" s="41"/>
      <c r="NFG8" s="41"/>
      <c r="NFH8" s="41"/>
      <c r="NFI8" s="41"/>
      <c r="NFJ8" s="41"/>
      <c r="NFL8" s="38"/>
      <c r="NFZ8" s="41"/>
      <c r="NGA8" s="41"/>
      <c r="NGB8" s="41"/>
      <c r="NGC8" s="41"/>
      <c r="NGD8" s="41"/>
      <c r="NGF8" s="38"/>
      <c r="NGT8" s="41"/>
      <c r="NGU8" s="41"/>
      <c r="NGV8" s="41"/>
      <c r="NGW8" s="41"/>
      <c r="NGX8" s="41"/>
      <c r="NGZ8" s="38"/>
      <c r="NHN8" s="41"/>
      <c r="NHO8" s="41"/>
      <c r="NHP8" s="41"/>
      <c r="NHQ8" s="41"/>
      <c r="NHR8" s="41"/>
      <c r="NHT8" s="38"/>
      <c r="NIH8" s="41"/>
      <c r="NII8" s="41"/>
      <c r="NIJ8" s="41"/>
      <c r="NIK8" s="41"/>
      <c r="NIL8" s="41"/>
      <c r="NIN8" s="38"/>
      <c r="NJB8" s="41"/>
      <c r="NJC8" s="41"/>
      <c r="NJD8" s="41"/>
      <c r="NJE8" s="41"/>
      <c r="NJF8" s="41"/>
      <c r="NJH8" s="38"/>
      <c r="NJV8" s="41"/>
      <c r="NJW8" s="41"/>
      <c r="NJX8" s="41"/>
      <c r="NJY8" s="41"/>
      <c r="NJZ8" s="41"/>
      <c r="NKB8" s="38"/>
      <c r="NKP8" s="41"/>
      <c r="NKQ8" s="41"/>
      <c r="NKR8" s="41"/>
      <c r="NKS8" s="41"/>
      <c r="NKT8" s="41"/>
      <c r="NKV8" s="38"/>
      <c r="NLJ8" s="41"/>
      <c r="NLK8" s="41"/>
      <c r="NLL8" s="41"/>
      <c r="NLM8" s="41"/>
      <c r="NLN8" s="41"/>
      <c r="NLP8" s="38"/>
      <c r="NMD8" s="41"/>
      <c r="NME8" s="41"/>
      <c r="NMF8" s="41"/>
      <c r="NMG8" s="41"/>
      <c r="NMH8" s="41"/>
      <c r="NMJ8" s="38"/>
      <c r="NMX8" s="41"/>
      <c r="NMY8" s="41"/>
      <c r="NMZ8" s="41"/>
      <c r="NNA8" s="41"/>
      <c r="NNB8" s="41"/>
      <c r="NND8" s="38"/>
      <c r="NNR8" s="41"/>
      <c r="NNS8" s="41"/>
      <c r="NNT8" s="41"/>
      <c r="NNU8" s="41"/>
      <c r="NNV8" s="41"/>
      <c r="NNX8" s="38"/>
      <c r="NOL8" s="41"/>
      <c r="NOM8" s="41"/>
      <c r="NON8" s="41"/>
      <c r="NOO8" s="41"/>
      <c r="NOP8" s="41"/>
      <c r="NOR8" s="38"/>
      <c r="NPF8" s="41"/>
      <c r="NPG8" s="41"/>
      <c r="NPH8" s="41"/>
      <c r="NPI8" s="41"/>
      <c r="NPJ8" s="41"/>
      <c r="NPL8" s="38"/>
      <c r="NPZ8" s="41"/>
      <c r="NQA8" s="41"/>
      <c r="NQB8" s="41"/>
      <c r="NQC8" s="41"/>
      <c r="NQD8" s="41"/>
      <c r="NQF8" s="38"/>
      <c r="NQT8" s="41"/>
      <c r="NQU8" s="41"/>
      <c r="NQV8" s="41"/>
      <c r="NQW8" s="41"/>
      <c r="NQX8" s="41"/>
      <c r="NQZ8" s="38"/>
      <c r="NRN8" s="41"/>
      <c r="NRO8" s="41"/>
      <c r="NRP8" s="41"/>
      <c r="NRQ8" s="41"/>
      <c r="NRR8" s="41"/>
      <c r="NRT8" s="38"/>
      <c r="NSH8" s="41"/>
      <c r="NSI8" s="41"/>
      <c r="NSJ8" s="41"/>
      <c r="NSK8" s="41"/>
      <c r="NSL8" s="41"/>
      <c r="NSN8" s="38"/>
      <c r="NTB8" s="41"/>
      <c r="NTC8" s="41"/>
      <c r="NTD8" s="41"/>
      <c r="NTE8" s="41"/>
      <c r="NTF8" s="41"/>
      <c r="NTH8" s="38"/>
      <c r="NTV8" s="41"/>
      <c r="NTW8" s="41"/>
      <c r="NTX8" s="41"/>
      <c r="NTY8" s="41"/>
      <c r="NTZ8" s="41"/>
      <c r="NUB8" s="38"/>
      <c r="NUP8" s="41"/>
      <c r="NUQ8" s="41"/>
      <c r="NUR8" s="41"/>
      <c r="NUS8" s="41"/>
      <c r="NUT8" s="41"/>
      <c r="NUV8" s="38"/>
      <c r="NVJ8" s="41"/>
      <c r="NVK8" s="41"/>
      <c r="NVL8" s="41"/>
      <c r="NVM8" s="41"/>
      <c r="NVN8" s="41"/>
      <c r="NVP8" s="38"/>
      <c r="NWD8" s="41"/>
      <c r="NWE8" s="41"/>
      <c r="NWF8" s="41"/>
      <c r="NWG8" s="41"/>
      <c r="NWH8" s="41"/>
      <c r="NWJ8" s="38"/>
      <c r="NWX8" s="41"/>
      <c r="NWY8" s="41"/>
      <c r="NWZ8" s="41"/>
      <c r="NXA8" s="41"/>
      <c r="NXB8" s="41"/>
      <c r="NXD8" s="38"/>
      <c r="NXR8" s="41"/>
      <c r="NXS8" s="41"/>
      <c r="NXT8" s="41"/>
      <c r="NXU8" s="41"/>
      <c r="NXV8" s="41"/>
      <c r="NXX8" s="38"/>
      <c r="NYL8" s="41"/>
      <c r="NYM8" s="41"/>
      <c r="NYN8" s="41"/>
      <c r="NYO8" s="41"/>
      <c r="NYP8" s="41"/>
      <c r="NYR8" s="38"/>
      <c r="NZF8" s="41"/>
      <c r="NZG8" s="41"/>
      <c r="NZH8" s="41"/>
      <c r="NZI8" s="41"/>
      <c r="NZJ8" s="41"/>
      <c r="NZL8" s="38"/>
      <c r="NZZ8" s="41"/>
      <c r="OAA8" s="41"/>
      <c r="OAB8" s="41"/>
      <c r="OAC8" s="41"/>
      <c r="OAD8" s="41"/>
      <c r="OAF8" s="38"/>
      <c r="OAT8" s="41"/>
      <c r="OAU8" s="41"/>
      <c r="OAV8" s="41"/>
      <c r="OAW8" s="41"/>
      <c r="OAX8" s="41"/>
      <c r="OAZ8" s="38"/>
      <c r="OBN8" s="41"/>
      <c r="OBO8" s="41"/>
      <c r="OBP8" s="41"/>
      <c r="OBQ8" s="41"/>
      <c r="OBR8" s="41"/>
      <c r="OBT8" s="38"/>
      <c r="OCH8" s="41"/>
      <c r="OCI8" s="41"/>
      <c r="OCJ8" s="41"/>
      <c r="OCK8" s="41"/>
      <c r="OCL8" s="41"/>
      <c r="OCN8" s="38"/>
      <c r="ODB8" s="41"/>
      <c r="ODC8" s="41"/>
      <c r="ODD8" s="41"/>
      <c r="ODE8" s="41"/>
      <c r="ODF8" s="41"/>
      <c r="ODH8" s="38"/>
      <c r="ODV8" s="41"/>
      <c r="ODW8" s="41"/>
      <c r="ODX8" s="41"/>
      <c r="ODY8" s="41"/>
      <c r="ODZ8" s="41"/>
      <c r="OEB8" s="38"/>
      <c r="OEP8" s="41"/>
      <c r="OEQ8" s="41"/>
      <c r="OER8" s="41"/>
      <c r="OES8" s="41"/>
      <c r="OET8" s="41"/>
      <c r="OEV8" s="38"/>
      <c r="OFJ8" s="41"/>
      <c r="OFK8" s="41"/>
      <c r="OFL8" s="41"/>
      <c r="OFM8" s="41"/>
      <c r="OFN8" s="41"/>
      <c r="OFP8" s="38"/>
      <c r="OGD8" s="41"/>
      <c r="OGE8" s="41"/>
      <c r="OGF8" s="41"/>
      <c r="OGG8" s="41"/>
      <c r="OGH8" s="41"/>
      <c r="OGJ8" s="38"/>
      <c r="OGX8" s="41"/>
      <c r="OGY8" s="41"/>
      <c r="OGZ8" s="41"/>
      <c r="OHA8" s="41"/>
      <c r="OHB8" s="41"/>
      <c r="OHD8" s="38"/>
      <c r="OHR8" s="41"/>
      <c r="OHS8" s="41"/>
      <c r="OHT8" s="41"/>
      <c r="OHU8" s="41"/>
      <c r="OHV8" s="41"/>
      <c r="OHX8" s="38"/>
      <c r="OIL8" s="41"/>
      <c r="OIM8" s="41"/>
      <c r="OIN8" s="41"/>
      <c r="OIO8" s="41"/>
      <c r="OIP8" s="41"/>
      <c r="OIR8" s="38"/>
      <c r="OJF8" s="41"/>
      <c r="OJG8" s="41"/>
      <c r="OJH8" s="41"/>
      <c r="OJI8" s="41"/>
      <c r="OJJ8" s="41"/>
      <c r="OJL8" s="38"/>
      <c r="OJZ8" s="41"/>
      <c r="OKA8" s="41"/>
      <c r="OKB8" s="41"/>
      <c r="OKC8" s="41"/>
      <c r="OKD8" s="41"/>
      <c r="OKF8" s="38"/>
      <c r="OKT8" s="41"/>
      <c r="OKU8" s="41"/>
      <c r="OKV8" s="41"/>
      <c r="OKW8" s="41"/>
      <c r="OKX8" s="41"/>
      <c r="OKZ8" s="38"/>
      <c r="OLN8" s="41"/>
      <c r="OLO8" s="41"/>
      <c r="OLP8" s="41"/>
      <c r="OLQ8" s="41"/>
      <c r="OLR8" s="41"/>
      <c r="OLT8" s="38"/>
      <c r="OMH8" s="41"/>
      <c r="OMI8" s="41"/>
      <c r="OMJ8" s="41"/>
      <c r="OMK8" s="41"/>
      <c r="OML8" s="41"/>
      <c r="OMN8" s="38"/>
      <c r="ONB8" s="41"/>
      <c r="ONC8" s="41"/>
      <c r="OND8" s="41"/>
      <c r="ONE8" s="41"/>
      <c r="ONF8" s="41"/>
      <c r="ONH8" s="38"/>
      <c r="ONV8" s="41"/>
      <c r="ONW8" s="41"/>
      <c r="ONX8" s="41"/>
      <c r="ONY8" s="41"/>
      <c r="ONZ8" s="41"/>
      <c r="OOB8" s="38"/>
      <c r="OOP8" s="41"/>
      <c r="OOQ8" s="41"/>
      <c r="OOR8" s="41"/>
      <c r="OOS8" s="41"/>
      <c r="OOT8" s="41"/>
      <c r="OOV8" s="38"/>
      <c r="OPJ8" s="41"/>
      <c r="OPK8" s="41"/>
      <c r="OPL8" s="41"/>
      <c r="OPM8" s="41"/>
      <c r="OPN8" s="41"/>
      <c r="OPP8" s="38"/>
      <c r="OQD8" s="41"/>
      <c r="OQE8" s="41"/>
      <c r="OQF8" s="41"/>
      <c r="OQG8" s="41"/>
      <c r="OQH8" s="41"/>
      <c r="OQJ8" s="38"/>
      <c r="OQX8" s="41"/>
      <c r="OQY8" s="41"/>
      <c r="OQZ8" s="41"/>
      <c r="ORA8" s="41"/>
      <c r="ORB8" s="41"/>
      <c r="ORD8" s="38"/>
      <c r="ORR8" s="41"/>
      <c r="ORS8" s="41"/>
      <c r="ORT8" s="41"/>
      <c r="ORU8" s="41"/>
      <c r="ORV8" s="41"/>
      <c r="ORX8" s="38"/>
      <c r="OSL8" s="41"/>
      <c r="OSM8" s="41"/>
      <c r="OSN8" s="41"/>
      <c r="OSO8" s="41"/>
      <c r="OSP8" s="41"/>
      <c r="OSR8" s="38"/>
      <c r="OTF8" s="41"/>
      <c r="OTG8" s="41"/>
      <c r="OTH8" s="41"/>
      <c r="OTI8" s="41"/>
      <c r="OTJ8" s="41"/>
      <c r="OTL8" s="38"/>
      <c r="OTZ8" s="41"/>
      <c r="OUA8" s="41"/>
      <c r="OUB8" s="41"/>
      <c r="OUC8" s="41"/>
      <c r="OUD8" s="41"/>
      <c r="OUF8" s="38"/>
      <c r="OUT8" s="41"/>
      <c r="OUU8" s="41"/>
      <c r="OUV8" s="41"/>
      <c r="OUW8" s="41"/>
      <c r="OUX8" s="41"/>
      <c r="OUZ8" s="38"/>
      <c r="OVN8" s="41"/>
      <c r="OVO8" s="41"/>
      <c r="OVP8" s="41"/>
      <c r="OVQ8" s="41"/>
      <c r="OVR8" s="41"/>
      <c r="OVT8" s="38"/>
      <c r="OWH8" s="41"/>
      <c r="OWI8" s="41"/>
      <c r="OWJ8" s="41"/>
      <c r="OWK8" s="41"/>
      <c r="OWL8" s="41"/>
      <c r="OWN8" s="38"/>
      <c r="OXB8" s="41"/>
      <c r="OXC8" s="41"/>
      <c r="OXD8" s="41"/>
      <c r="OXE8" s="41"/>
      <c r="OXF8" s="41"/>
      <c r="OXH8" s="38"/>
      <c r="OXV8" s="41"/>
      <c r="OXW8" s="41"/>
      <c r="OXX8" s="41"/>
      <c r="OXY8" s="41"/>
      <c r="OXZ8" s="41"/>
      <c r="OYB8" s="38"/>
      <c r="OYP8" s="41"/>
      <c r="OYQ8" s="41"/>
      <c r="OYR8" s="41"/>
      <c r="OYS8" s="41"/>
      <c r="OYT8" s="41"/>
      <c r="OYV8" s="38"/>
      <c r="OZJ8" s="41"/>
      <c r="OZK8" s="41"/>
      <c r="OZL8" s="41"/>
      <c r="OZM8" s="41"/>
      <c r="OZN8" s="41"/>
      <c r="OZP8" s="38"/>
      <c r="PAD8" s="41"/>
      <c r="PAE8" s="41"/>
      <c r="PAF8" s="41"/>
      <c r="PAG8" s="41"/>
      <c r="PAH8" s="41"/>
      <c r="PAJ8" s="38"/>
      <c r="PAX8" s="41"/>
      <c r="PAY8" s="41"/>
      <c r="PAZ8" s="41"/>
      <c r="PBA8" s="41"/>
      <c r="PBB8" s="41"/>
      <c r="PBD8" s="38"/>
      <c r="PBR8" s="41"/>
      <c r="PBS8" s="41"/>
      <c r="PBT8" s="41"/>
      <c r="PBU8" s="41"/>
      <c r="PBV8" s="41"/>
      <c r="PBX8" s="38"/>
      <c r="PCL8" s="41"/>
      <c r="PCM8" s="41"/>
      <c r="PCN8" s="41"/>
      <c r="PCO8" s="41"/>
      <c r="PCP8" s="41"/>
      <c r="PCR8" s="38"/>
      <c r="PDF8" s="41"/>
      <c r="PDG8" s="41"/>
      <c r="PDH8" s="41"/>
      <c r="PDI8" s="41"/>
      <c r="PDJ8" s="41"/>
      <c r="PDL8" s="38"/>
      <c r="PDZ8" s="41"/>
      <c r="PEA8" s="41"/>
      <c r="PEB8" s="41"/>
      <c r="PEC8" s="41"/>
      <c r="PED8" s="41"/>
      <c r="PEF8" s="38"/>
      <c r="PET8" s="41"/>
      <c r="PEU8" s="41"/>
      <c r="PEV8" s="41"/>
      <c r="PEW8" s="41"/>
      <c r="PEX8" s="41"/>
      <c r="PEZ8" s="38"/>
      <c r="PFN8" s="41"/>
      <c r="PFO8" s="41"/>
      <c r="PFP8" s="41"/>
      <c r="PFQ8" s="41"/>
      <c r="PFR8" s="41"/>
      <c r="PFT8" s="38"/>
      <c r="PGH8" s="41"/>
      <c r="PGI8" s="41"/>
      <c r="PGJ8" s="41"/>
      <c r="PGK8" s="41"/>
      <c r="PGL8" s="41"/>
      <c r="PGN8" s="38"/>
      <c r="PHB8" s="41"/>
      <c r="PHC8" s="41"/>
      <c r="PHD8" s="41"/>
      <c r="PHE8" s="41"/>
      <c r="PHF8" s="41"/>
      <c r="PHH8" s="38"/>
      <c r="PHV8" s="41"/>
      <c r="PHW8" s="41"/>
      <c r="PHX8" s="41"/>
      <c r="PHY8" s="41"/>
      <c r="PHZ8" s="41"/>
      <c r="PIB8" s="38"/>
      <c r="PIP8" s="41"/>
      <c r="PIQ8" s="41"/>
      <c r="PIR8" s="41"/>
      <c r="PIS8" s="41"/>
      <c r="PIT8" s="41"/>
      <c r="PIV8" s="38"/>
      <c r="PJJ8" s="41"/>
      <c r="PJK8" s="41"/>
      <c r="PJL8" s="41"/>
      <c r="PJM8" s="41"/>
      <c r="PJN8" s="41"/>
      <c r="PJP8" s="38"/>
      <c r="PKD8" s="41"/>
      <c r="PKE8" s="41"/>
      <c r="PKF8" s="41"/>
      <c r="PKG8" s="41"/>
      <c r="PKH8" s="41"/>
      <c r="PKJ8" s="38"/>
      <c r="PKX8" s="41"/>
      <c r="PKY8" s="41"/>
      <c r="PKZ8" s="41"/>
      <c r="PLA8" s="41"/>
      <c r="PLB8" s="41"/>
      <c r="PLD8" s="38"/>
      <c r="PLR8" s="41"/>
      <c r="PLS8" s="41"/>
      <c r="PLT8" s="41"/>
      <c r="PLU8" s="41"/>
      <c r="PLV8" s="41"/>
      <c r="PLX8" s="38"/>
      <c r="PML8" s="41"/>
      <c r="PMM8" s="41"/>
      <c r="PMN8" s="41"/>
      <c r="PMO8" s="41"/>
      <c r="PMP8" s="41"/>
      <c r="PMR8" s="38"/>
      <c r="PNF8" s="41"/>
      <c r="PNG8" s="41"/>
      <c r="PNH8" s="41"/>
      <c r="PNI8" s="41"/>
      <c r="PNJ8" s="41"/>
      <c r="PNL8" s="38"/>
      <c r="PNZ8" s="41"/>
      <c r="POA8" s="41"/>
      <c r="POB8" s="41"/>
      <c r="POC8" s="41"/>
      <c r="POD8" s="41"/>
      <c r="POF8" s="38"/>
      <c r="POT8" s="41"/>
      <c r="POU8" s="41"/>
      <c r="POV8" s="41"/>
      <c r="POW8" s="41"/>
      <c r="POX8" s="41"/>
      <c r="POZ8" s="38"/>
      <c r="PPN8" s="41"/>
      <c r="PPO8" s="41"/>
      <c r="PPP8" s="41"/>
      <c r="PPQ8" s="41"/>
      <c r="PPR8" s="41"/>
      <c r="PPT8" s="38"/>
      <c r="PQH8" s="41"/>
      <c r="PQI8" s="41"/>
      <c r="PQJ8" s="41"/>
      <c r="PQK8" s="41"/>
      <c r="PQL8" s="41"/>
      <c r="PQN8" s="38"/>
      <c r="PRB8" s="41"/>
      <c r="PRC8" s="41"/>
      <c r="PRD8" s="41"/>
      <c r="PRE8" s="41"/>
      <c r="PRF8" s="41"/>
      <c r="PRH8" s="38"/>
      <c r="PRV8" s="41"/>
      <c r="PRW8" s="41"/>
      <c r="PRX8" s="41"/>
      <c r="PRY8" s="41"/>
      <c r="PRZ8" s="41"/>
      <c r="PSB8" s="38"/>
      <c r="PSP8" s="41"/>
      <c r="PSQ8" s="41"/>
      <c r="PSR8" s="41"/>
      <c r="PSS8" s="41"/>
      <c r="PST8" s="41"/>
      <c r="PSV8" s="38"/>
      <c r="PTJ8" s="41"/>
      <c r="PTK8" s="41"/>
      <c r="PTL8" s="41"/>
      <c r="PTM8" s="41"/>
      <c r="PTN8" s="41"/>
      <c r="PTP8" s="38"/>
      <c r="PUD8" s="41"/>
      <c r="PUE8" s="41"/>
      <c r="PUF8" s="41"/>
      <c r="PUG8" s="41"/>
      <c r="PUH8" s="41"/>
      <c r="PUJ8" s="38"/>
      <c r="PUX8" s="41"/>
      <c r="PUY8" s="41"/>
      <c r="PUZ8" s="41"/>
      <c r="PVA8" s="41"/>
      <c r="PVB8" s="41"/>
      <c r="PVD8" s="38"/>
      <c r="PVR8" s="41"/>
      <c r="PVS8" s="41"/>
      <c r="PVT8" s="41"/>
      <c r="PVU8" s="41"/>
      <c r="PVV8" s="41"/>
      <c r="PVX8" s="38"/>
      <c r="PWL8" s="41"/>
      <c r="PWM8" s="41"/>
      <c r="PWN8" s="41"/>
      <c r="PWO8" s="41"/>
      <c r="PWP8" s="41"/>
      <c r="PWR8" s="38"/>
      <c r="PXF8" s="41"/>
      <c r="PXG8" s="41"/>
      <c r="PXH8" s="41"/>
      <c r="PXI8" s="41"/>
      <c r="PXJ8" s="41"/>
      <c r="PXL8" s="38"/>
      <c r="PXZ8" s="41"/>
      <c r="PYA8" s="41"/>
      <c r="PYB8" s="41"/>
      <c r="PYC8" s="41"/>
      <c r="PYD8" s="41"/>
      <c r="PYF8" s="38"/>
      <c r="PYT8" s="41"/>
      <c r="PYU8" s="41"/>
      <c r="PYV8" s="41"/>
      <c r="PYW8" s="41"/>
      <c r="PYX8" s="41"/>
      <c r="PYZ8" s="38"/>
      <c r="PZN8" s="41"/>
      <c r="PZO8" s="41"/>
      <c r="PZP8" s="41"/>
      <c r="PZQ8" s="41"/>
      <c r="PZR8" s="41"/>
      <c r="PZT8" s="38"/>
      <c r="QAH8" s="41"/>
      <c r="QAI8" s="41"/>
      <c r="QAJ8" s="41"/>
      <c r="QAK8" s="41"/>
      <c r="QAL8" s="41"/>
      <c r="QAN8" s="38"/>
      <c r="QBB8" s="41"/>
      <c r="QBC8" s="41"/>
      <c r="QBD8" s="41"/>
      <c r="QBE8" s="41"/>
      <c r="QBF8" s="41"/>
      <c r="QBH8" s="38"/>
      <c r="QBV8" s="41"/>
      <c r="QBW8" s="41"/>
      <c r="QBX8" s="41"/>
      <c r="QBY8" s="41"/>
      <c r="QBZ8" s="41"/>
      <c r="QCB8" s="38"/>
      <c r="QCP8" s="41"/>
      <c r="QCQ8" s="41"/>
      <c r="QCR8" s="41"/>
      <c r="QCS8" s="41"/>
      <c r="QCT8" s="41"/>
      <c r="QCV8" s="38"/>
      <c r="QDJ8" s="41"/>
      <c r="QDK8" s="41"/>
      <c r="QDL8" s="41"/>
      <c r="QDM8" s="41"/>
      <c r="QDN8" s="41"/>
      <c r="QDP8" s="38"/>
      <c r="QED8" s="41"/>
      <c r="QEE8" s="41"/>
      <c r="QEF8" s="41"/>
      <c r="QEG8" s="41"/>
      <c r="QEH8" s="41"/>
      <c r="QEJ8" s="38"/>
      <c r="QEX8" s="41"/>
      <c r="QEY8" s="41"/>
      <c r="QEZ8" s="41"/>
      <c r="QFA8" s="41"/>
      <c r="QFB8" s="41"/>
      <c r="QFD8" s="38"/>
      <c r="QFR8" s="41"/>
      <c r="QFS8" s="41"/>
      <c r="QFT8" s="41"/>
      <c r="QFU8" s="41"/>
      <c r="QFV8" s="41"/>
      <c r="QFX8" s="38"/>
      <c r="QGL8" s="41"/>
      <c r="QGM8" s="41"/>
      <c r="QGN8" s="41"/>
      <c r="QGO8" s="41"/>
      <c r="QGP8" s="41"/>
      <c r="QGR8" s="38"/>
      <c r="QHF8" s="41"/>
      <c r="QHG8" s="41"/>
      <c r="QHH8" s="41"/>
      <c r="QHI8" s="41"/>
      <c r="QHJ8" s="41"/>
      <c r="QHL8" s="38"/>
      <c r="QHZ8" s="41"/>
      <c r="QIA8" s="41"/>
      <c r="QIB8" s="41"/>
      <c r="QIC8" s="41"/>
      <c r="QID8" s="41"/>
      <c r="QIF8" s="38"/>
      <c r="QIT8" s="41"/>
      <c r="QIU8" s="41"/>
      <c r="QIV8" s="41"/>
      <c r="QIW8" s="41"/>
      <c r="QIX8" s="41"/>
      <c r="QIZ8" s="38"/>
      <c r="QJN8" s="41"/>
      <c r="QJO8" s="41"/>
      <c r="QJP8" s="41"/>
      <c r="QJQ8" s="41"/>
      <c r="QJR8" s="41"/>
      <c r="QJT8" s="38"/>
      <c r="QKH8" s="41"/>
      <c r="QKI8" s="41"/>
      <c r="QKJ8" s="41"/>
      <c r="QKK8" s="41"/>
      <c r="QKL8" s="41"/>
      <c r="QKN8" s="38"/>
      <c r="QLB8" s="41"/>
      <c r="QLC8" s="41"/>
      <c r="QLD8" s="41"/>
      <c r="QLE8" s="41"/>
      <c r="QLF8" s="41"/>
      <c r="QLH8" s="38"/>
      <c r="QLV8" s="41"/>
      <c r="QLW8" s="41"/>
      <c r="QLX8" s="41"/>
      <c r="QLY8" s="41"/>
      <c r="QLZ8" s="41"/>
      <c r="QMB8" s="38"/>
      <c r="QMP8" s="41"/>
      <c r="QMQ8" s="41"/>
      <c r="QMR8" s="41"/>
      <c r="QMS8" s="41"/>
      <c r="QMT8" s="41"/>
      <c r="QMV8" s="38"/>
      <c r="QNJ8" s="41"/>
      <c r="QNK8" s="41"/>
      <c r="QNL8" s="41"/>
      <c r="QNM8" s="41"/>
      <c r="QNN8" s="41"/>
      <c r="QNP8" s="38"/>
      <c r="QOD8" s="41"/>
      <c r="QOE8" s="41"/>
      <c r="QOF8" s="41"/>
      <c r="QOG8" s="41"/>
      <c r="QOH8" s="41"/>
      <c r="QOJ8" s="38"/>
      <c r="QOX8" s="41"/>
      <c r="QOY8" s="41"/>
      <c r="QOZ8" s="41"/>
      <c r="QPA8" s="41"/>
      <c r="QPB8" s="41"/>
      <c r="QPD8" s="38"/>
      <c r="QPR8" s="41"/>
      <c r="QPS8" s="41"/>
      <c r="QPT8" s="41"/>
      <c r="QPU8" s="41"/>
      <c r="QPV8" s="41"/>
      <c r="QPX8" s="38"/>
      <c r="QQL8" s="41"/>
      <c r="QQM8" s="41"/>
      <c r="QQN8" s="41"/>
      <c r="QQO8" s="41"/>
      <c r="QQP8" s="41"/>
      <c r="QQR8" s="38"/>
      <c r="QRF8" s="41"/>
      <c r="QRG8" s="41"/>
      <c r="QRH8" s="41"/>
      <c r="QRI8" s="41"/>
      <c r="QRJ8" s="41"/>
      <c r="QRL8" s="38"/>
      <c r="QRZ8" s="41"/>
      <c r="QSA8" s="41"/>
      <c r="QSB8" s="41"/>
      <c r="QSC8" s="41"/>
      <c r="QSD8" s="41"/>
      <c r="QSF8" s="38"/>
      <c r="QST8" s="41"/>
      <c r="QSU8" s="41"/>
      <c r="QSV8" s="41"/>
      <c r="QSW8" s="41"/>
      <c r="QSX8" s="41"/>
      <c r="QSZ8" s="38"/>
      <c r="QTN8" s="41"/>
      <c r="QTO8" s="41"/>
      <c r="QTP8" s="41"/>
      <c r="QTQ8" s="41"/>
      <c r="QTR8" s="41"/>
      <c r="QTT8" s="38"/>
      <c r="QUH8" s="41"/>
      <c r="QUI8" s="41"/>
      <c r="QUJ8" s="41"/>
      <c r="QUK8" s="41"/>
      <c r="QUL8" s="41"/>
      <c r="QUN8" s="38"/>
      <c r="QVB8" s="41"/>
      <c r="QVC8" s="41"/>
      <c r="QVD8" s="41"/>
      <c r="QVE8" s="41"/>
      <c r="QVF8" s="41"/>
      <c r="QVH8" s="38"/>
      <c r="QVV8" s="41"/>
      <c r="QVW8" s="41"/>
      <c r="QVX8" s="41"/>
      <c r="QVY8" s="41"/>
      <c r="QVZ8" s="41"/>
      <c r="QWB8" s="38"/>
      <c r="QWP8" s="41"/>
      <c r="QWQ8" s="41"/>
      <c r="QWR8" s="41"/>
      <c r="QWS8" s="41"/>
      <c r="QWT8" s="41"/>
      <c r="QWV8" s="38"/>
      <c r="QXJ8" s="41"/>
      <c r="QXK8" s="41"/>
      <c r="QXL8" s="41"/>
      <c r="QXM8" s="41"/>
      <c r="QXN8" s="41"/>
      <c r="QXP8" s="38"/>
      <c r="QYD8" s="41"/>
      <c r="QYE8" s="41"/>
      <c r="QYF8" s="41"/>
      <c r="QYG8" s="41"/>
      <c r="QYH8" s="41"/>
      <c r="QYJ8" s="38"/>
      <c r="QYX8" s="41"/>
      <c r="QYY8" s="41"/>
      <c r="QYZ8" s="41"/>
      <c r="QZA8" s="41"/>
      <c r="QZB8" s="41"/>
      <c r="QZD8" s="38"/>
      <c r="QZR8" s="41"/>
      <c r="QZS8" s="41"/>
      <c r="QZT8" s="41"/>
      <c r="QZU8" s="41"/>
      <c r="QZV8" s="41"/>
      <c r="QZX8" s="38"/>
      <c r="RAL8" s="41"/>
      <c r="RAM8" s="41"/>
      <c r="RAN8" s="41"/>
      <c r="RAO8" s="41"/>
      <c r="RAP8" s="41"/>
      <c r="RAR8" s="38"/>
      <c r="RBF8" s="41"/>
      <c r="RBG8" s="41"/>
      <c r="RBH8" s="41"/>
      <c r="RBI8" s="41"/>
      <c r="RBJ8" s="41"/>
      <c r="RBL8" s="38"/>
      <c r="RBZ8" s="41"/>
      <c r="RCA8" s="41"/>
      <c r="RCB8" s="41"/>
      <c r="RCC8" s="41"/>
      <c r="RCD8" s="41"/>
      <c r="RCF8" s="38"/>
      <c r="RCT8" s="41"/>
      <c r="RCU8" s="41"/>
      <c r="RCV8" s="41"/>
      <c r="RCW8" s="41"/>
      <c r="RCX8" s="41"/>
      <c r="RCZ8" s="38"/>
      <c r="RDN8" s="41"/>
      <c r="RDO8" s="41"/>
      <c r="RDP8" s="41"/>
      <c r="RDQ8" s="41"/>
      <c r="RDR8" s="41"/>
      <c r="RDT8" s="38"/>
      <c r="REH8" s="41"/>
      <c r="REI8" s="41"/>
      <c r="REJ8" s="41"/>
      <c r="REK8" s="41"/>
      <c r="REL8" s="41"/>
      <c r="REN8" s="38"/>
      <c r="RFB8" s="41"/>
      <c r="RFC8" s="41"/>
      <c r="RFD8" s="41"/>
      <c r="RFE8" s="41"/>
      <c r="RFF8" s="41"/>
      <c r="RFH8" s="38"/>
      <c r="RFV8" s="41"/>
      <c r="RFW8" s="41"/>
      <c r="RFX8" s="41"/>
      <c r="RFY8" s="41"/>
      <c r="RFZ8" s="41"/>
      <c r="RGB8" s="38"/>
      <c r="RGP8" s="41"/>
      <c r="RGQ8" s="41"/>
      <c r="RGR8" s="41"/>
      <c r="RGS8" s="41"/>
      <c r="RGT8" s="41"/>
      <c r="RGV8" s="38"/>
      <c r="RHJ8" s="41"/>
      <c r="RHK8" s="41"/>
      <c r="RHL8" s="41"/>
      <c r="RHM8" s="41"/>
      <c r="RHN8" s="41"/>
      <c r="RHP8" s="38"/>
      <c r="RID8" s="41"/>
      <c r="RIE8" s="41"/>
      <c r="RIF8" s="41"/>
      <c r="RIG8" s="41"/>
      <c r="RIH8" s="41"/>
      <c r="RIJ8" s="38"/>
      <c r="RIX8" s="41"/>
      <c r="RIY8" s="41"/>
      <c r="RIZ8" s="41"/>
      <c r="RJA8" s="41"/>
      <c r="RJB8" s="41"/>
      <c r="RJD8" s="38"/>
      <c r="RJR8" s="41"/>
      <c r="RJS8" s="41"/>
      <c r="RJT8" s="41"/>
      <c r="RJU8" s="41"/>
      <c r="RJV8" s="41"/>
      <c r="RJX8" s="38"/>
      <c r="RKL8" s="41"/>
      <c r="RKM8" s="41"/>
      <c r="RKN8" s="41"/>
      <c r="RKO8" s="41"/>
      <c r="RKP8" s="41"/>
      <c r="RKR8" s="38"/>
      <c r="RLF8" s="41"/>
      <c r="RLG8" s="41"/>
      <c r="RLH8" s="41"/>
      <c r="RLI8" s="41"/>
      <c r="RLJ8" s="41"/>
      <c r="RLL8" s="38"/>
      <c r="RLZ8" s="41"/>
      <c r="RMA8" s="41"/>
      <c r="RMB8" s="41"/>
      <c r="RMC8" s="41"/>
      <c r="RMD8" s="41"/>
      <c r="RMF8" s="38"/>
      <c r="RMT8" s="41"/>
      <c r="RMU8" s="41"/>
      <c r="RMV8" s="41"/>
      <c r="RMW8" s="41"/>
      <c r="RMX8" s="41"/>
      <c r="RMZ8" s="38"/>
      <c r="RNN8" s="41"/>
      <c r="RNO8" s="41"/>
      <c r="RNP8" s="41"/>
      <c r="RNQ8" s="41"/>
      <c r="RNR8" s="41"/>
      <c r="RNT8" s="38"/>
      <c r="ROH8" s="41"/>
      <c r="ROI8" s="41"/>
      <c r="ROJ8" s="41"/>
      <c r="ROK8" s="41"/>
      <c r="ROL8" s="41"/>
      <c r="RON8" s="38"/>
      <c r="RPB8" s="41"/>
      <c r="RPC8" s="41"/>
      <c r="RPD8" s="41"/>
      <c r="RPE8" s="41"/>
      <c r="RPF8" s="41"/>
      <c r="RPH8" s="38"/>
      <c r="RPV8" s="41"/>
      <c r="RPW8" s="41"/>
      <c r="RPX8" s="41"/>
      <c r="RPY8" s="41"/>
      <c r="RPZ8" s="41"/>
      <c r="RQB8" s="38"/>
      <c r="RQP8" s="41"/>
      <c r="RQQ8" s="41"/>
      <c r="RQR8" s="41"/>
      <c r="RQS8" s="41"/>
      <c r="RQT8" s="41"/>
      <c r="RQV8" s="38"/>
      <c r="RRJ8" s="41"/>
      <c r="RRK8" s="41"/>
      <c r="RRL8" s="41"/>
      <c r="RRM8" s="41"/>
      <c r="RRN8" s="41"/>
      <c r="RRP8" s="38"/>
      <c r="RSD8" s="41"/>
      <c r="RSE8" s="41"/>
      <c r="RSF8" s="41"/>
      <c r="RSG8" s="41"/>
      <c r="RSH8" s="41"/>
      <c r="RSJ8" s="38"/>
      <c r="RSX8" s="41"/>
      <c r="RSY8" s="41"/>
      <c r="RSZ8" s="41"/>
      <c r="RTA8" s="41"/>
      <c r="RTB8" s="41"/>
      <c r="RTD8" s="38"/>
      <c r="RTR8" s="41"/>
      <c r="RTS8" s="41"/>
      <c r="RTT8" s="41"/>
      <c r="RTU8" s="41"/>
      <c r="RTV8" s="41"/>
      <c r="RTX8" s="38"/>
      <c r="RUL8" s="41"/>
      <c r="RUM8" s="41"/>
      <c r="RUN8" s="41"/>
      <c r="RUO8" s="41"/>
      <c r="RUP8" s="41"/>
      <c r="RUR8" s="38"/>
      <c r="RVF8" s="41"/>
      <c r="RVG8" s="41"/>
      <c r="RVH8" s="41"/>
      <c r="RVI8" s="41"/>
      <c r="RVJ8" s="41"/>
      <c r="RVL8" s="38"/>
      <c r="RVZ8" s="41"/>
      <c r="RWA8" s="41"/>
      <c r="RWB8" s="41"/>
      <c r="RWC8" s="41"/>
      <c r="RWD8" s="41"/>
      <c r="RWF8" s="38"/>
      <c r="RWT8" s="41"/>
      <c r="RWU8" s="41"/>
      <c r="RWV8" s="41"/>
      <c r="RWW8" s="41"/>
      <c r="RWX8" s="41"/>
      <c r="RWZ8" s="38"/>
      <c r="RXN8" s="41"/>
      <c r="RXO8" s="41"/>
      <c r="RXP8" s="41"/>
      <c r="RXQ8" s="41"/>
      <c r="RXR8" s="41"/>
      <c r="RXT8" s="38"/>
      <c r="RYH8" s="41"/>
      <c r="RYI8" s="41"/>
      <c r="RYJ8" s="41"/>
      <c r="RYK8" s="41"/>
      <c r="RYL8" s="41"/>
      <c r="RYN8" s="38"/>
      <c r="RZB8" s="41"/>
      <c r="RZC8" s="41"/>
      <c r="RZD8" s="41"/>
      <c r="RZE8" s="41"/>
      <c r="RZF8" s="41"/>
      <c r="RZH8" s="38"/>
      <c r="RZV8" s="41"/>
      <c r="RZW8" s="41"/>
      <c r="RZX8" s="41"/>
      <c r="RZY8" s="41"/>
      <c r="RZZ8" s="41"/>
      <c r="SAB8" s="38"/>
      <c r="SAP8" s="41"/>
      <c r="SAQ8" s="41"/>
      <c r="SAR8" s="41"/>
      <c r="SAS8" s="41"/>
      <c r="SAT8" s="41"/>
      <c r="SAV8" s="38"/>
      <c r="SBJ8" s="41"/>
      <c r="SBK8" s="41"/>
      <c r="SBL8" s="41"/>
      <c r="SBM8" s="41"/>
      <c r="SBN8" s="41"/>
      <c r="SBP8" s="38"/>
      <c r="SCD8" s="41"/>
      <c r="SCE8" s="41"/>
      <c r="SCF8" s="41"/>
      <c r="SCG8" s="41"/>
      <c r="SCH8" s="41"/>
      <c r="SCJ8" s="38"/>
      <c r="SCX8" s="41"/>
      <c r="SCY8" s="41"/>
      <c r="SCZ8" s="41"/>
      <c r="SDA8" s="41"/>
      <c r="SDB8" s="41"/>
      <c r="SDD8" s="38"/>
      <c r="SDR8" s="41"/>
      <c r="SDS8" s="41"/>
      <c r="SDT8" s="41"/>
      <c r="SDU8" s="41"/>
      <c r="SDV8" s="41"/>
      <c r="SDX8" s="38"/>
      <c r="SEL8" s="41"/>
      <c r="SEM8" s="41"/>
      <c r="SEN8" s="41"/>
      <c r="SEO8" s="41"/>
      <c r="SEP8" s="41"/>
      <c r="SER8" s="38"/>
      <c r="SFF8" s="41"/>
      <c r="SFG8" s="41"/>
      <c r="SFH8" s="41"/>
      <c r="SFI8" s="41"/>
      <c r="SFJ8" s="41"/>
      <c r="SFL8" s="38"/>
      <c r="SFZ8" s="41"/>
      <c r="SGA8" s="41"/>
      <c r="SGB8" s="41"/>
      <c r="SGC8" s="41"/>
      <c r="SGD8" s="41"/>
      <c r="SGF8" s="38"/>
      <c r="SGT8" s="41"/>
      <c r="SGU8" s="41"/>
      <c r="SGV8" s="41"/>
      <c r="SGW8" s="41"/>
      <c r="SGX8" s="41"/>
      <c r="SGZ8" s="38"/>
      <c r="SHN8" s="41"/>
      <c r="SHO8" s="41"/>
      <c r="SHP8" s="41"/>
      <c r="SHQ8" s="41"/>
      <c r="SHR8" s="41"/>
      <c r="SHT8" s="38"/>
      <c r="SIH8" s="41"/>
      <c r="SII8" s="41"/>
      <c r="SIJ8" s="41"/>
      <c r="SIK8" s="41"/>
      <c r="SIL8" s="41"/>
      <c r="SIN8" s="38"/>
      <c r="SJB8" s="41"/>
      <c r="SJC8" s="41"/>
      <c r="SJD8" s="41"/>
      <c r="SJE8" s="41"/>
      <c r="SJF8" s="41"/>
      <c r="SJH8" s="38"/>
      <c r="SJV8" s="41"/>
      <c r="SJW8" s="41"/>
      <c r="SJX8" s="41"/>
      <c r="SJY8" s="41"/>
      <c r="SJZ8" s="41"/>
      <c r="SKB8" s="38"/>
      <c r="SKP8" s="41"/>
      <c r="SKQ8" s="41"/>
      <c r="SKR8" s="41"/>
      <c r="SKS8" s="41"/>
      <c r="SKT8" s="41"/>
      <c r="SKV8" s="38"/>
      <c r="SLJ8" s="41"/>
      <c r="SLK8" s="41"/>
      <c r="SLL8" s="41"/>
      <c r="SLM8" s="41"/>
      <c r="SLN8" s="41"/>
      <c r="SLP8" s="38"/>
      <c r="SMD8" s="41"/>
      <c r="SME8" s="41"/>
      <c r="SMF8" s="41"/>
      <c r="SMG8" s="41"/>
      <c r="SMH8" s="41"/>
      <c r="SMJ8" s="38"/>
      <c r="SMX8" s="41"/>
      <c r="SMY8" s="41"/>
      <c r="SMZ8" s="41"/>
      <c r="SNA8" s="41"/>
      <c r="SNB8" s="41"/>
      <c r="SND8" s="38"/>
      <c r="SNR8" s="41"/>
      <c r="SNS8" s="41"/>
      <c r="SNT8" s="41"/>
      <c r="SNU8" s="41"/>
      <c r="SNV8" s="41"/>
      <c r="SNX8" s="38"/>
      <c r="SOL8" s="41"/>
      <c r="SOM8" s="41"/>
      <c r="SON8" s="41"/>
      <c r="SOO8" s="41"/>
      <c r="SOP8" s="41"/>
      <c r="SOR8" s="38"/>
      <c r="SPF8" s="41"/>
      <c r="SPG8" s="41"/>
      <c r="SPH8" s="41"/>
      <c r="SPI8" s="41"/>
      <c r="SPJ8" s="41"/>
      <c r="SPL8" s="38"/>
      <c r="SPZ8" s="41"/>
      <c r="SQA8" s="41"/>
      <c r="SQB8" s="41"/>
      <c r="SQC8" s="41"/>
      <c r="SQD8" s="41"/>
      <c r="SQF8" s="38"/>
      <c r="SQT8" s="41"/>
      <c r="SQU8" s="41"/>
      <c r="SQV8" s="41"/>
      <c r="SQW8" s="41"/>
      <c r="SQX8" s="41"/>
      <c r="SQZ8" s="38"/>
      <c r="SRN8" s="41"/>
      <c r="SRO8" s="41"/>
      <c r="SRP8" s="41"/>
      <c r="SRQ8" s="41"/>
      <c r="SRR8" s="41"/>
      <c r="SRT8" s="38"/>
      <c r="SSH8" s="41"/>
      <c r="SSI8" s="41"/>
      <c r="SSJ8" s="41"/>
      <c r="SSK8" s="41"/>
      <c r="SSL8" s="41"/>
      <c r="SSN8" s="38"/>
      <c r="STB8" s="41"/>
      <c r="STC8" s="41"/>
      <c r="STD8" s="41"/>
      <c r="STE8" s="41"/>
      <c r="STF8" s="41"/>
      <c r="STH8" s="38"/>
      <c r="STV8" s="41"/>
      <c r="STW8" s="41"/>
      <c r="STX8" s="41"/>
      <c r="STY8" s="41"/>
      <c r="STZ8" s="41"/>
      <c r="SUB8" s="38"/>
      <c r="SUP8" s="41"/>
      <c r="SUQ8" s="41"/>
      <c r="SUR8" s="41"/>
      <c r="SUS8" s="41"/>
      <c r="SUT8" s="41"/>
      <c r="SUV8" s="38"/>
      <c r="SVJ8" s="41"/>
      <c r="SVK8" s="41"/>
      <c r="SVL8" s="41"/>
      <c r="SVM8" s="41"/>
      <c r="SVN8" s="41"/>
      <c r="SVP8" s="38"/>
      <c r="SWD8" s="41"/>
      <c r="SWE8" s="41"/>
      <c r="SWF8" s="41"/>
      <c r="SWG8" s="41"/>
      <c r="SWH8" s="41"/>
      <c r="SWJ8" s="38"/>
      <c r="SWX8" s="41"/>
      <c r="SWY8" s="41"/>
      <c r="SWZ8" s="41"/>
      <c r="SXA8" s="41"/>
      <c r="SXB8" s="41"/>
      <c r="SXD8" s="38"/>
      <c r="SXR8" s="41"/>
      <c r="SXS8" s="41"/>
      <c r="SXT8" s="41"/>
      <c r="SXU8" s="41"/>
      <c r="SXV8" s="41"/>
      <c r="SXX8" s="38"/>
      <c r="SYL8" s="41"/>
      <c r="SYM8" s="41"/>
      <c r="SYN8" s="41"/>
      <c r="SYO8" s="41"/>
      <c r="SYP8" s="41"/>
      <c r="SYR8" s="38"/>
      <c r="SZF8" s="41"/>
      <c r="SZG8" s="41"/>
      <c r="SZH8" s="41"/>
      <c r="SZI8" s="41"/>
      <c r="SZJ8" s="41"/>
      <c r="SZL8" s="38"/>
      <c r="SZZ8" s="41"/>
      <c r="TAA8" s="41"/>
      <c r="TAB8" s="41"/>
      <c r="TAC8" s="41"/>
      <c r="TAD8" s="41"/>
      <c r="TAF8" s="38"/>
      <c r="TAT8" s="41"/>
      <c r="TAU8" s="41"/>
      <c r="TAV8" s="41"/>
      <c r="TAW8" s="41"/>
      <c r="TAX8" s="41"/>
      <c r="TAZ8" s="38"/>
      <c r="TBN8" s="41"/>
      <c r="TBO8" s="41"/>
      <c r="TBP8" s="41"/>
      <c r="TBQ8" s="41"/>
      <c r="TBR8" s="41"/>
      <c r="TBT8" s="38"/>
      <c r="TCH8" s="41"/>
      <c r="TCI8" s="41"/>
      <c r="TCJ8" s="41"/>
      <c r="TCK8" s="41"/>
      <c r="TCL8" s="41"/>
      <c r="TCN8" s="38"/>
      <c r="TDB8" s="41"/>
      <c r="TDC8" s="41"/>
      <c r="TDD8" s="41"/>
      <c r="TDE8" s="41"/>
      <c r="TDF8" s="41"/>
      <c r="TDH8" s="38"/>
      <c r="TDV8" s="41"/>
      <c r="TDW8" s="41"/>
      <c r="TDX8" s="41"/>
      <c r="TDY8" s="41"/>
      <c r="TDZ8" s="41"/>
      <c r="TEB8" s="38"/>
      <c r="TEP8" s="41"/>
      <c r="TEQ8" s="41"/>
      <c r="TER8" s="41"/>
      <c r="TES8" s="41"/>
      <c r="TET8" s="41"/>
      <c r="TEV8" s="38"/>
      <c r="TFJ8" s="41"/>
      <c r="TFK8" s="41"/>
      <c r="TFL8" s="41"/>
      <c r="TFM8" s="41"/>
      <c r="TFN8" s="41"/>
      <c r="TFP8" s="38"/>
      <c r="TGD8" s="41"/>
      <c r="TGE8" s="41"/>
      <c r="TGF8" s="41"/>
      <c r="TGG8" s="41"/>
      <c r="TGH8" s="41"/>
      <c r="TGJ8" s="38"/>
      <c r="TGX8" s="41"/>
      <c r="TGY8" s="41"/>
      <c r="TGZ8" s="41"/>
      <c r="THA8" s="41"/>
      <c r="THB8" s="41"/>
      <c r="THD8" s="38"/>
      <c r="THR8" s="41"/>
      <c r="THS8" s="41"/>
      <c r="THT8" s="41"/>
      <c r="THU8" s="41"/>
      <c r="THV8" s="41"/>
      <c r="THX8" s="38"/>
      <c r="TIL8" s="41"/>
      <c r="TIM8" s="41"/>
      <c r="TIN8" s="41"/>
      <c r="TIO8" s="41"/>
      <c r="TIP8" s="41"/>
      <c r="TIR8" s="38"/>
      <c r="TJF8" s="41"/>
      <c r="TJG8" s="41"/>
      <c r="TJH8" s="41"/>
      <c r="TJI8" s="41"/>
      <c r="TJJ8" s="41"/>
      <c r="TJL8" s="38"/>
      <c r="TJZ8" s="41"/>
      <c r="TKA8" s="41"/>
      <c r="TKB8" s="41"/>
      <c r="TKC8" s="41"/>
      <c r="TKD8" s="41"/>
      <c r="TKF8" s="38"/>
      <c r="TKT8" s="41"/>
      <c r="TKU8" s="41"/>
      <c r="TKV8" s="41"/>
      <c r="TKW8" s="41"/>
      <c r="TKX8" s="41"/>
      <c r="TKZ8" s="38"/>
      <c r="TLN8" s="41"/>
      <c r="TLO8" s="41"/>
      <c r="TLP8" s="41"/>
      <c r="TLQ8" s="41"/>
      <c r="TLR8" s="41"/>
      <c r="TLT8" s="38"/>
      <c r="TMH8" s="41"/>
      <c r="TMI8" s="41"/>
      <c r="TMJ8" s="41"/>
      <c r="TMK8" s="41"/>
      <c r="TML8" s="41"/>
      <c r="TMN8" s="38"/>
      <c r="TNB8" s="41"/>
      <c r="TNC8" s="41"/>
      <c r="TND8" s="41"/>
      <c r="TNE8" s="41"/>
      <c r="TNF8" s="41"/>
      <c r="TNH8" s="38"/>
      <c r="TNV8" s="41"/>
      <c r="TNW8" s="41"/>
      <c r="TNX8" s="41"/>
      <c r="TNY8" s="41"/>
      <c r="TNZ8" s="41"/>
      <c r="TOB8" s="38"/>
      <c r="TOP8" s="41"/>
      <c r="TOQ8" s="41"/>
      <c r="TOR8" s="41"/>
      <c r="TOS8" s="41"/>
      <c r="TOT8" s="41"/>
      <c r="TOV8" s="38"/>
      <c r="TPJ8" s="41"/>
      <c r="TPK8" s="41"/>
      <c r="TPL8" s="41"/>
      <c r="TPM8" s="41"/>
      <c r="TPN8" s="41"/>
      <c r="TPP8" s="38"/>
      <c r="TQD8" s="41"/>
      <c r="TQE8" s="41"/>
      <c r="TQF8" s="41"/>
      <c r="TQG8" s="41"/>
      <c r="TQH8" s="41"/>
      <c r="TQJ8" s="38"/>
      <c r="TQX8" s="41"/>
      <c r="TQY8" s="41"/>
      <c r="TQZ8" s="41"/>
      <c r="TRA8" s="41"/>
      <c r="TRB8" s="41"/>
      <c r="TRD8" s="38"/>
      <c r="TRR8" s="41"/>
      <c r="TRS8" s="41"/>
      <c r="TRT8" s="41"/>
      <c r="TRU8" s="41"/>
      <c r="TRV8" s="41"/>
      <c r="TRX8" s="38"/>
      <c r="TSL8" s="41"/>
      <c r="TSM8" s="41"/>
      <c r="TSN8" s="41"/>
      <c r="TSO8" s="41"/>
      <c r="TSP8" s="41"/>
      <c r="TSR8" s="38"/>
      <c r="TTF8" s="41"/>
      <c r="TTG8" s="41"/>
      <c r="TTH8" s="41"/>
      <c r="TTI8" s="41"/>
      <c r="TTJ8" s="41"/>
      <c r="TTL8" s="38"/>
      <c r="TTZ8" s="41"/>
      <c r="TUA8" s="41"/>
      <c r="TUB8" s="41"/>
      <c r="TUC8" s="41"/>
      <c r="TUD8" s="41"/>
      <c r="TUF8" s="38"/>
      <c r="TUT8" s="41"/>
      <c r="TUU8" s="41"/>
      <c r="TUV8" s="41"/>
      <c r="TUW8" s="41"/>
      <c r="TUX8" s="41"/>
      <c r="TUZ8" s="38"/>
      <c r="TVN8" s="41"/>
      <c r="TVO8" s="41"/>
      <c r="TVP8" s="41"/>
      <c r="TVQ8" s="41"/>
      <c r="TVR8" s="41"/>
      <c r="TVT8" s="38"/>
      <c r="TWH8" s="41"/>
      <c r="TWI8" s="41"/>
      <c r="TWJ8" s="41"/>
      <c r="TWK8" s="41"/>
      <c r="TWL8" s="41"/>
      <c r="TWN8" s="38"/>
      <c r="TXB8" s="41"/>
      <c r="TXC8" s="41"/>
      <c r="TXD8" s="41"/>
      <c r="TXE8" s="41"/>
      <c r="TXF8" s="41"/>
      <c r="TXH8" s="38"/>
      <c r="TXV8" s="41"/>
      <c r="TXW8" s="41"/>
      <c r="TXX8" s="41"/>
      <c r="TXY8" s="41"/>
      <c r="TXZ8" s="41"/>
      <c r="TYB8" s="38"/>
      <c r="TYP8" s="41"/>
      <c r="TYQ8" s="41"/>
      <c r="TYR8" s="41"/>
      <c r="TYS8" s="41"/>
      <c r="TYT8" s="41"/>
      <c r="TYV8" s="38"/>
      <c r="TZJ8" s="41"/>
      <c r="TZK8" s="41"/>
      <c r="TZL8" s="41"/>
      <c r="TZM8" s="41"/>
      <c r="TZN8" s="41"/>
      <c r="TZP8" s="38"/>
      <c r="UAD8" s="41"/>
      <c r="UAE8" s="41"/>
      <c r="UAF8" s="41"/>
      <c r="UAG8" s="41"/>
      <c r="UAH8" s="41"/>
      <c r="UAJ8" s="38"/>
      <c r="UAX8" s="41"/>
      <c r="UAY8" s="41"/>
      <c r="UAZ8" s="41"/>
      <c r="UBA8" s="41"/>
      <c r="UBB8" s="41"/>
      <c r="UBD8" s="38"/>
      <c r="UBR8" s="41"/>
      <c r="UBS8" s="41"/>
      <c r="UBT8" s="41"/>
      <c r="UBU8" s="41"/>
      <c r="UBV8" s="41"/>
      <c r="UBX8" s="38"/>
      <c r="UCL8" s="41"/>
      <c r="UCM8" s="41"/>
      <c r="UCN8" s="41"/>
      <c r="UCO8" s="41"/>
      <c r="UCP8" s="41"/>
      <c r="UCR8" s="38"/>
      <c r="UDF8" s="41"/>
      <c r="UDG8" s="41"/>
      <c r="UDH8" s="41"/>
      <c r="UDI8" s="41"/>
      <c r="UDJ8" s="41"/>
      <c r="UDL8" s="38"/>
      <c r="UDZ8" s="41"/>
      <c r="UEA8" s="41"/>
      <c r="UEB8" s="41"/>
      <c r="UEC8" s="41"/>
      <c r="UED8" s="41"/>
      <c r="UEF8" s="38"/>
      <c r="UET8" s="41"/>
      <c r="UEU8" s="41"/>
      <c r="UEV8" s="41"/>
      <c r="UEW8" s="41"/>
      <c r="UEX8" s="41"/>
      <c r="UEZ8" s="38"/>
      <c r="UFN8" s="41"/>
      <c r="UFO8" s="41"/>
      <c r="UFP8" s="41"/>
      <c r="UFQ8" s="41"/>
      <c r="UFR8" s="41"/>
      <c r="UFT8" s="38"/>
      <c r="UGH8" s="41"/>
      <c r="UGI8" s="41"/>
      <c r="UGJ8" s="41"/>
      <c r="UGK8" s="41"/>
      <c r="UGL8" s="41"/>
      <c r="UGN8" s="38"/>
      <c r="UHB8" s="41"/>
      <c r="UHC8" s="41"/>
      <c r="UHD8" s="41"/>
      <c r="UHE8" s="41"/>
      <c r="UHF8" s="41"/>
      <c r="UHH8" s="38"/>
      <c r="UHV8" s="41"/>
      <c r="UHW8" s="41"/>
      <c r="UHX8" s="41"/>
      <c r="UHY8" s="41"/>
      <c r="UHZ8" s="41"/>
      <c r="UIB8" s="38"/>
      <c r="UIP8" s="41"/>
      <c r="UIQ8" s="41"/>
      <c r="UIR8" s="41"/>
      <c r="UIS8" s="41"/>
      <c r="UIT8" s="41"/>
      <c r="UIV8" s="38"/>
      <c r="UJJ8" s="41"/>
      <c r="UJK8" s="41"/>
      <c r="UJL8" s="41"/>
      <c r="UJM8" s="41"/>
      <c r="UJN8" s="41"/>
      <c r="UJP8" s="38"/>
      <c r="UKD8" s="41"/>
      <c r="UKE8" s="41"/>
      <c r="UKF8" s="41"/>
      <c r="UKG8" s="41"/>
      <c r="UKH8" s="41"/>
      <c r="UKJ8" s="38"/>
      <c r="UKX8" s="41"/>
      <c r="UKY8" s="41"/>
      <c r="UKZ8" s="41"/>
      <c r="ULA8" s="41"/>
      <c r="ULB8" s="41"/>
      <c r="ULD8" s="38"/>
      <c r="ULR8" s="41"/>
      <c r="ULS8" s="41"/>
      <c r="ULT8" s="41"/>
      <c r="ULU8" s="41"/>
      <c r="ULV8" s="41"/>
      <c r="ULX8" s="38"/>
      <c r="UML8" s="41"/>
      <c r="UMM8" s="41"/>
      <c r="UMN8" s="41"/>
      <c r="UMO8" s="41"/>
      <c r="UMP8" s="41"/>
      <c r="UMR8" s="38"/>
      <c r="UNF8" s="41"/>
      <c r="UNG8" s="41"/>
      <c r="UNH8" s="41"/>
      <c r="UNI8" s="41"/>
      <c r="UNJ8" s="41"/>
      <c r="UNL8" s="38"/>
      <c r="UNZ8" s="41"/>
      <c r="UOA8" s="41"/>
      <c r="UOB8" s="41"/>
      <c r="UOC8" s="41"/>
      <c r="UOD8" s="41"/>
      <c r="UOF8" s="38"/>
      <c r="UOT8" s="41"/>
      <c r="UOU8" s="41"/>
      <c r="UOV8" s="41"/>
      <c r="UOW8" s="41"/>
      <c r="UOX8" s="41"/>
      <c r="UOZ8" s="38"/>
      <c r="UPN8" s="41"/>
      <c r="UPO8" s="41"/>
      <c r="UPP8" s="41"/>
      <c r="UPQ8" s="41"/>
      <c r="UPR8" s="41"/>
      <c r="UPT8" s="38"/>
      <c r="UQH8" s="41"/>
      <c r="UQI8" s="41"/>
      <c r="UQJ8" s="41"/>
      <c r="UQK8" s="41"/>
      <c r="UQL8" s="41"/>
      <c r="UQN8" s="38"/>
      <c r="URB8" s="41"/>
      <c r="URC8" s="41"/>
      <c r="URD8" s="41"/>
      <c r="URE8" s="41"/>
      <c r="URF8" s="41"/>
      <c r="URH8" s="38"/>
      <c r="URV8" s="41"/>
      <c r="URW8" s="41"/>
      <c r="URX8" s="41"/>
      <c r="URY8" s="41"/>
      <c r="URZ8" s="41"/>
      <c r="USB8" s="38"/>
      <c r="USP8" s="41"/>
      <c r="USQ8" s="41"/>
      <c r="USR8" s="41"/>
      <c r="USS8" s="41"/>
      <c r="UST8" s="41"/>
      <c r="USV8" s="38"/>
      <c r="UTJ8" s="41"/>
      <c r="UTK8" s="41"/>
      <c r="UTL8" s="41"/>
      <c r="UTM8" s="41"/>
      <c r="UTN8" s="41"/>
      <c r="UTP8" s="38"/>
      <c r="UUD8" s="41"/>
      <c r="UUE8" s="41"/>
      <c r="UUF8" s="41"/>
      <c r="UUG8" s="41"/>
      <c r="UUH8" s="41"/>
      <c r="UUJ8" s="38"/>
      <c r="UUX8" s="41"/>
      <c r="UUY8" s="41"/>
      <c r="UUZ8" s="41"/>
      <c r="UVA8" s="41"/>
      <c r="UVB8" s="41"/>
      <c r="UVD8" s="38"/>
      <c r="UVR8" s="41"/>
      <c r="UVS8" s="41"/>
      <c r="UVT8" s="41"/>
      <c r="UVU8" s="41"/>
      <c r="UVV8" s="41"/>
      <c r="UVX8" s="38"/>
      <c r="UWL8" s="41"/>
      <c r="UWM8" s="41"/>
      <c r="UWN8" s="41"/>
      <c r="UWO8" s="41"/>
      <c r="UWP8" s="41"/>
      <c r="UWR8" s="38"/>
      <c r="UXF8" s="41"/>
      <c r="UXG8" s="41"/>
      <c r="UXH8" s="41"/>
      <c r="UXI8" s="41"/>
      <c r="UXJ8" s="41"/>
      <c r="UXL8" s="38"/>
      <c r="UXZ8" s="41"/>
      <c r="UYA8" s="41"/>
      <c r="UYB8" s="41"/>
      <c r="UYC8" s="41"/>
      <c r="UYD8" s="41"/>
      <c r="UYF8" s="38"/>
      <c r="UYT8" s="41"/>
      <c r="UYU8" s="41"/>
      <c r="UYV8" s="41"/>
      <c r="UYW8" s="41"/>
      <c r="UYX8" s="41"/>
      <c r="UYZ8" s="38"/>
      <c r="UZN8" s="41"/>
      <c r="UZO8" s="41"/>
      <c r="UZP8" s="41"/>
      <c r="UZQ8" s="41"/>
      <c r="UZR8" s="41"/>
      <c r="UZT8" s="38"/>
      <c r="VAH8" s="41"/>
      <c r="VAI8" s="41"/>
      <c r="VAJ8" s="41"/>
      <c r="VAK8" s="41"/>
      <c r="VAL8" s="41"/>
      <c r="VAN8" s="38"/>
      <c r="VBB8" s="41"/>
      <c r="VBC8" s="41"/>
      <c r="VBD8" s="41"/>
      <c r="VBE8" s="41"/>
      <c r="VBF8" s="41"/>
      <c r="VBH8" s="38"/>
      <c r="VBV8" s="41"/>
      <c r="VBW8" s="41"/>
      <c r="VBX8" s="41"/>
      <c r="VBY8" s="41"/>
      <c r="VBZ8" s="41"/>
      <c r="VCB8" s="38"/>
      <c r="VCP8" s="41"/>
      <c r="VCQ8" s="41"/>
      <c r="VCR8" s="41"/>
      <c r="VCS8" s="41"/>
      <c r="VCT8" s="41"/>
      <c r="VCV8" s="38"/>
      <c r="VDJ8" s="41"/>
      <c r="VDK8" s="41"/>
      <c r="VDL8" s="41"/>
      <c r="VDM8" s="41"/>
      <c r="VDN8" s="41"/>
      <c r="VDP8" s="38"/>
      <c r="VED8" s="41"/>
      <c r="VEE8" s="41"/>
      <c r="VEF8" s="41"/>
      <c r="VEG8" s="41"/>
      <c r="VEH8" s="41"/>
      <c r="VEJ8" s="38"/>
      <c r="VEX8" s="41"/>
      <c r="VEY8" s="41"/>
      <c r="VEZ8" s="41"/>
      <c r="VFA8" s="41"/>
      <c r="VFB8" s="41"/>
      <c r="VFD8" s="38"/>
      <c r="VFR8" s="41"/>
      <c r="VFS8" s="41"/>
      <c r="VFT8" s="41"/>
      <c r="VFU8" s="41"/>
      <c r="VFV8" s="41"/>
      <c r="VFX8" s="38"/>
      <c r="VGL8" s="41"/>
      <c r="VGM8" s="41"/>
      <c r="VGN8" s="41"/>
      <c r="VGO8" s="41"/>
      <c r="VGP8" s="41"/>
      <c r="VGR8" s="38"/>
      <c r="VHF8" s="41"/>
      <c r="VHG8" s="41"/>
      <c r="VHH8" s="41"/>
      <c r="VHI8" s="41"/>
      <c r="VHJ8" s="41"/>
      <c r="VHL8" s="38"/>
      <c r="VHZ8" s="41"/>
      <c r="VIA8" s="41"/>
      <c r="VIB8" s="41"/>
      <c r="VIC8" s="41"/>
      <c r="VID8" s="41"/>
      <c r="VIF8" s="38"/>
      <c r="VIT8" s="41"/>
      <c r="VIU8" s="41"/>
      <c r="VIV8" s="41"/>
      <c r="VIW8" s="41"/>
      <c r="VIX8" s="41"/>
      <c r="VIZ8" s="38"/>
      <c r="VJN8" s="41"/>
      <c r="VJO8" s="41"/>
      <c r="VJP8" s="41"/>
      <c r="VJQ8" s="41"/>
      <c r="VJR8" s="41"/>
      <c r="VJT8" s="38"/>
      <c r="VKH8" s="41"/>
      <c r="VKI8" s="41"/>
      <c r="VKJ8" s="41"/>
      <c r="VKK8" s="41"/>
      <c r="VKL8" s="41"/>
      <c r="VKN8" s="38"/>
      <c r="VLB8" s="41"/>
      <c r="VLC8" s="41"/>
      <c r="VLD8" s="41"/>
      <c r="VLE8" s="41"/>
      <c r="VLF8" s="41"/>
      <c r="VLH8" s="38"/>
      <c r="VLV8" s="41"/>
      <c r="VLW8" s="41"/>
      <c r="VLX8" s="41"/>
      <c r="VLY8" s="41"/>
      <c r="VLZ8" s="41"/>
      <c r="VMB8" s="38"/>
      <c r="VMP8" s="41"/>
      <c r="VMQ8" s="41"/>
      <c r="VMR8" s="41"/>
      <c r="VMS8" s="41"/>
      <c r="VMT8" s="41"/>
      <c r="VMV8" s="38"/>
      <c r="VNJ8" s="41"/>
      <c r="VNK8" s="41"/>
      <c r="VNL8" s="41"/>
      <c r="VNM8" s="41"/>
      <c r="VNN8" s="41"/>
      <c r="VNP8" s="38"/>
      <c r="VOD8" s="41"/>
      <c r="VOE8" s="41"/>
      <c r="VOF8" s="41"/>
      <c r="VOG8" s="41"/>
      <c r="VOH8" s="41"/>
      <c r="VOJ8" s="38"/>
      <c r="VOX8" s="41"/>
      <c r="VOY8" s="41"/>
      <c r="VOZ8" s="41"/>
      <c r="VPA8" s="41"/>
      <c r="VPB8" s="41"/>
      <c r="VPD8" s="38"/>
      <c r="VPR8" s="41"/>
      <c r="VPS8" s="41"/>
      <c r="VPT8" s="41"/>
      <c r="VPU8" s="41"/>
      <c r="VPV8" s="41"/>
      <c r="VPX8" s="38"/>
      <c r="VQL8" s="41"/>
      <c r="VQM8" s="41"/>
      <c r="VQN8" s="41"/>
      <c r="VQO8" s="41"/>
      <c r="VQP8" s="41"/>
      <c r="VQR8" s="38"/>
      <c r="VRF8" s="41"/>
      <c r="VRG8" s="41"/>
      <c r="VRH8" s="41"/>
      <c r="VRI8" s="41"/>
      <c r="VRJ8" s="41"/>
      <c r="VRL8" s="38"/>
      <c r="VRZ8" s="41"/>
      <c r="VSA8" s="41"/>
      <c r="VSB8" s="41"/>
      <c r="VSC8" s="41"/>
      <c r="VSD8" s="41"/>
      <c r="VSF8" s="38"/>
      <c r="VST8" s="41"/>
      <c r="VSU8" s="41"/>
      <c r="VSV8" s="41"/>
      <c r="VSW8" s="41"/>
      <c r="VSX8" s="41"/>
      <c r="VSZ8" s="38"/>
      <c r="VTN8" s="41"/>
      <c r="VTO8" s="41"/>
      <c r="VTP8" s="41"/>
      <c r="VTQ8" s="41"/>
      <c r="VTR8" s="41"/>
      <c r="VTT8" s="38"/>
      <c r="VUH8" s="41"/>
      <c r="VUI8" s="41"/>
      <c r="VUJ8" s="41"/>
      <c r="VUK8" s="41"/>
      <c r="VUL8" s="41"/>
      <c r="VUN8" s="38"/>
      <c r="VVB8" s="41"/>
      <c r="VVC8" s="41"/>
      <c r="VVD8" s="41"/>
      <c r="VVE8" s="41"/>
      <c r="VVF8" s="41"/>
      <c r="VVH8" s="38"/>
      <c r="VVV8" s="41"/>
      <c r="VVW8" s="41"/>
      <c r="VVX8" s="41"/>
      <c r="VVY8" s="41"/>
      <c r="VVZ8" s="41"/>
      <c r="VWB8" s="38"/>
      <c r="VWP8" s="41"/>
      <c r="VWQ8" s="41"/>
      <c r="VWR8" s="41"/>
      <c r="VWS8" s="41"/>
      <c r="VWT8" s="41"/>
      <c r="VWV8" s="38"/>
      <c r="VXJ8" s="41"/>
      <c r="VXK8" s="41"/>
      <c r="VXL8" s="41"/>
      <c r="VXM8" s="41"/>
      <c r="VXN8" s="41"/>
      <c r="VXP8" s="38"/>
      <c r="VYD8" s="41"/>
      <c r="VYE8" s="41"/>
      <c r="VYF8" s="41"/>
      <c r="VYG8" s="41"/>
      <c r="VYH8" s="41"/>
      <c r="VYJ8" s="38"/>
      <c r="VYX8" s="41"/>
      <c r="VYY8" s="41"/>
      <c r="VYZ8" s="41"/>
      <c r="VZA8" s="41"/>
      <c r="VZB8" s="41"/>
      <c r="VZD8" s="38"/>
      <c r="VZR8" s="41"/>
      <c r="VZS8" s="41"/>
      <c r="VZT8" s="41"/>
      <c r="VZU8" s="41"/>
      <c r="VZV8" s="41"/>
      <c r="VZX8" s="38"/>
      <c r="WAL8" s="41"/>
      <c r="WAM8" s="41"/>
      <c r="WAN8" s="41"/>
      <c r="WAO8" s="41"/>
      <c r="WAP8" s="41"/>
      <c r="WAR8" s="38"/>
      <c r="WBF8" s="41"/>
      <c r="WBG8" s="41"/>
      <c r="WBH8" s="41"/>
      <c r="WBI8" s="41"/>
      <c r="WBJ8" s="41"/>
      <c r="WBL8" s="38"/>
      <c r="WBZ8" s="41"/>
      <c r="WCA8" s="41"/>
      <c r="WCB8" s="41"/>
      <c r="WCC8" s="41"/>
      <c r="WCD8" s="41"/>
      <c r="WCF8" s="38"/>
      <c r="WCT8" s="41"/>
      <c r="WCU8" s="41"/>
      <c r="WCV8" s="41"/>
      <c r="WCW8" s="41"/>
      <c r="WCX8" s="41"/>
      <c r="WCZ8" s="38"/>
      <c r="WDN8" s="41"/>
      <c r="WDO8" s="41"/>
      <c r="WDP8" s="41"/>
      <c r="WDQ8" s="41"/>
      <c r="WDR8" s="41"/>
      <c r="WDT8" s="38"/>
      <c r="WEH8" s="41"/>
      <c r="WEI8" s="41"/>
      <c r="WEJ8" s="41"/>
      <c r="WEK8" s="41"/>
      <c r="WEL8" s="41"/>
      <c r="WEN8" s="38"/>
      <c r="WFB8" s="41"/>
      <c r="WFC8" s="41"/>
      <c r="WFD8" s="41"/>
      <c r="WFE8" s="41"/>
      <c r="WFF8" s="41"/>
      <c r="WFH8" s="38"/>
      <c r="WFV8" s="41"/>
      <c r="WFW8" s="41"/>
      <c r="WFX8" s="41"/>
      <c r="WFY8" s="41"/>
      <c r="WFZ8" s="41"/>
      <c r="WGB8" s="38"/>
      <c r="WGP8" s="41"/>
      <c r="WGQ8" s="41"/>
      <c r="WGR8" s="41"/>
      <c r="WGS8" s="41"/>
      <c r="WGT8" s="41"/>
      <c r="WGV8" s="38"/>
      <c r="WHJ8" s="41"/>
      <c r="WHK8" s="41"/>
      <c r="WHL8" s="41"/>
      <c r="WHM8" s="41"/>
      <c r="WHN8" s="41"/>
      <c r="WHP8" s="38"/>
      <c r="WID8" s="41"/>
      <c r="WIE8" s="41"/>
      <c r="WIF8" s="41"/>
      <c r="WIG8" s="41"/>
      <c r="WIH8" s="41"/>
      <c r="WIJ8" s="38"/>
      <c r="WIX8" s="41"/>
      <c r="WIY8" s="41"/>
      <c r="WIZ8" s="41"/>
      <c r="WJA8" s="41"/>
      <c r="WJB8" s="41"/>
      <c r="WJD8" s="38"/>
      <c r="WJR8" s="41"/>
      <c r="WJS8" s="41"/>
      <c r="WJT8" s="41"/>
      <c r="WJU8" s="41"/>
      <c r="WJV8" s="41"/>
      <c r="WJX8" s="38"/>
      <c r="WKL8" s="41"/>
      <c r="WKM8" s="41"/>
      <c r="WKN8" s="41"/>
      <c r="WKO8" s="41"/>
      <c r="WKP8" s="41"/>
      <c r="WKR8" s="38"/>
      <c r="WLF8" s="41"/>
      <c r="WLG8" s="41"/>
      <c r="WLH8" s="41"/>
      <c r="WLI8" s="41"/>
      <c r="WLJ8" s="41"/>
      <c r="WLL8" s="38"/>
      <c r="WLZ8" s="41"/>
      <c r="WMA8" s="41"/>
      <c r="WMB8" s="41"/>
      <c r="WMC8" s="41"/>
      <c r="WMD8" s="41"/>
      <c r="WMF8" s="38"/>
      <c r="WMT8" s="41"/>
      <c r="WMU8" s="41"/>
      <c r="WMV8" s="41"/>
      <c r="WMW8" s="41"/>
      <c r="WMX8" s="41"/>
      <c r="WMZ8" s="38"/>
      <c r="WNN8" s="41"/>
      <c r="WNO8" s="41"/>
      <c r="WNP8" s="41"/>
      <c r="WNQ8" s="41"/>
      <c r="WNR8" s="41"/>
      <c r="WNT8" s="38"/>
      <c r="WOH8" s="41"/>
      <c r="WOI8" s="41"/>
      <c r="WOJ8" s="41"/>
      <c r="WOK8" s="41"/>
      <c r="WOL8" s="41"/>
      <c r="WON8" s="38"/>
      <c r="WPB8" s="41"/>
      <c r="WPC8" s="41"/>
      <c r="WPD8" s="41"/>
      <c r="WPE8" s="41"/>
      <c r="WPF8" s="41"/>
      <c r="WPH8" s="38"/>
      <c r="WPV8" s="41"/>
      <c r="WPW8" s="41"/>
      <c r="WPX8" s="41"/>
      <c r="WPY8" s="41"/>
      <c r="WPZ8" s="41"/>
      <c r="WQB8" s="38"/>
      <c r="WQP8" s="41"/>
      <c r="WQQ8" s="41"/>
      <c r="WQR8" s="41"/>
      <c r="WQS8" s="41"/>
      <c r="WQT8" s="41"/>
      <c r="WQV8" s="38"/>
      <c r="WRJ8" s="41"/>
      <c r="WRK8" s="41"/>
      <c r="WRL8" s="41"/>
      <c r="WRM8" s="41"/>
      <c r="WRN8" s="41"/>
      <c r="WRP8" s="38"/>
      <c r="WSD8" s="41"/>
      <c r="WSE8" s="41"/>
      <c r="WSF8" s="41"/>
      <c r="WSG8" s="41"/>
      <c r="WSH8" s="41"/>
      <c r="WSJ8" s="38"/>
      <c r="WSX8" s="41"/>
      <c r="WSY8" s="41"/>
      <c r="WSZ8" s="41"/>
      <c r="WTA8" s="41"/>
      <c r="WTB8" s="41"/>
      <c r="WTD8" s="38"/>
      <c r="WTR8" s="41"/>
      <c r="WTS8" s="41"/>
      <c r="WTT8" s="41"/>
      <c r="WTU8" s="41"/>
      <c r="WTV8" s="41"/>
      <c r="WTX8" s="38"/>
      <c r="WUL8" s="41"/>
      <c r="WUM8" s="41"/>
      <c r="WUN8" s="41"/>
      <c r="WUO8" s="41"/>
      <c r="WUP8" s="41"/>
      <c r="WUR8" s="38"/>
      <c r="WVF8" s="41"/>
      <c r="WVG8" s="41"/>
      <c r="WVH8" s="41"/>
      <c r="WVI8" s="41"/>
      <c r="WVJ8" s="41"/>
      <c r="WVL8" s="38"/>
      <c r="WVZ8" s="41"/>
      <c r="WWA8" s="41"/>
      <c r="WWB8" s="41"/>
      <c r="WWC8" s="41"/>
      <c r="WWD8" s="41"/>
      <c r="WWF8" s="38"/>
      <c r="WWT8" s="41"/>
      <c r="WWU8" s="41"/>
      <c r="WWV8" s="41"/>
      <c r="WWW8" s="41"/>
      <c r="WWX8" s="41"/>
      <c r="WWZ8" s="38"/>
      <c r="WXN8" s="41"/>
      <c r="WXO8" s="41"/>
      <c r="WXP8" s="41"/>
      <c r="WXQ8" s="41"/>
      <c r="WXR8" s="41"/>
      <c r="WXT8" s="38"/>
      <c r="WYH8" s="41"/>
      <c r="WYI8" s="41"/>
      <c r="WYJ8" s="41"/>
      <c r="WYK8" s="41"/>
      <c r="WYL8" s="41"/>
      <c r="WYN8" s="38"/>
      <c r="WZB8" s="41"/>
      <c r="WZC8" s="41"/>
      <c r="WZD8" s="41"/>
      <c r="WZE8" s="41"/>
      <c r="WZF8" s="41"/>
      <c r="WZH8" s="38"/>
      <c r="WZV8" s="41"/>
      <c r="WZW8" s="41"/>
      <c r="WZX8" s="41"/>
      <c r="WZY8" s="41"/>
      <c r="WZZ8" s="41"/>
      <c r="XAB8" s="38"/>
      <c r="XAP8" s="41"/>
      <c r="XAQ8" s="41"/>
      <c r="XAR8" s="41"/>
      <c r="XAS8" s="41"/>
      <c r="XAT8" s="41"/>
      <c r="XAV8" s="38"/>
      <c r="XBJ8" s="41"/>
      <c r="XBK8" s="41"/>
      <c r="XBL8" s="41"/>
      <c r="XBM8" s="41"/>
      <c r="XBN8" s="41"/>
      <c r="XBP8" s="38"/>
      <c r="XCD8" s="41"/>
      <c r="XCE8" s="41"/>
      <c r="XCF8" s="41"/>
      <c r="XCG8" s="41"/>
      <c r="XCH8" s="41"/>
      <c r="XCJ8" s="38"/>
      <c r="XCX8" s="41"/>
      <c r="XCY8" s="41"/>
      <c r="XCZ8" s="41"/>
      <c r="XDA8" s="41"/>
      <c r="XDB8" s="41"/>
      <c r="XDD8" s="38"/>
      <c r="XDR8" s="41"/>
      <c r="XDS8" s="41"/>
      <c r="XDT8" s="41"/>
      <c r="XDU8" s="41"/>
      <c r="XDV8" s="41"/>
      <c r="XDX8" s="38"/>
      <c r="XEL8" s="41"/>
      <c r="XEM8" s="41"/>
      <c r="XEN8" s="41"/>
      <c r="XEO8" s="41"/>
      <c r="XEP8" s="41"/>
      <c r="XER8" s="38"/>
    </row>
    <row r="9" spans="1:1012 1026:3072 3086:4092 4106:5112 5126:6132 6146:8192 8206:9212 9226:10232 10246:11252 11266:13312 13326:14332 14346:15352 15366:16372">
      <c r="A9" s="33" t="s">
        <v>42</v>
      </c>
      <c r="B9" s="34">
        <v>2890.051363</v>
      </c>
      <c r="C9" s="34">
        <v>3371.4976340000007</v>
      </c>
      <c r="D9" s="34">
        <v>3926.3872409999999</v>
      </c>
      <c r="E9" s="34">
        <v>4352.2914929999988</v>
      </c>
      <c r="F9" s="34">
        <v>5378.9855009999983</v>
      </c>
      <c r="G9" s="34">
        <v>9193.7994199999994</v>
      </c>
      <c r="H9" s="34">
        <v>11401.235360000001</v>
      </c>
      <c r="I9" s="34">
        <v>14923.963562999999</v>
      </c>
      <c r="J9" s="34">
        <v>17806.078711000002</v>
      </c>
      <c r="K9" s="34">
        <v>34415.360913999997</v>
      </c>
      <c r="L9" s="34">
        <v>56570.512855000001</v>
      </c>
      <c r="M9" s="34">
        <v>68950.463713000005</v>
      </c>
      <c r="N9" s="34">
        <v>81990.729221999994</v>
      </c>
      <c r="O9" s="34">
        <v>95519.464204000004</v>
      </c>
      <c r="P9" s="34">
        <v>85905.600036999997</v>
      </c>
      <c r="Q9" s="34">
        <v>109977.20809499999</v>
      </c>
      <c r="R9" s="34">
        <v>142782.950744</v>
      </c>
      <c r="S9" s="34">
        <v>169264.0813219999</v>
      </c>
      <c r="T9" s="35">
        <v>193391.16560700009</v>
      </c>
      <c r="U9" s="35">
        <v>220268.72096800001</v>
      </c>
      <c r="V9" s="35">
        <v>233631.23334299994</v>
      </c>
      <c r="W9" s="35">
        <v>223750.65357700005</v>
      </c>
      <c r="X9" s="35">
        <v>235647.71302000011</v>
      </c>
      <c r="Y9" s="35">
        <v>268968.00277399999</v>
      </c>
      <c r="Z9" s="35">
        <v>251840.12153800004</v>
      </c>
      <c r="AA9" s="35">
        <v>254063.19813600028</v>
      </c>
      <c r="AB9" s="35">
        <v>314236.95970637142</v>
      </c>
      <c r="AC9" s="35">
        <v>206867.87735800006</v>
      </c>
      <c r="AD9" s="35">
        <v>227851.74096500012</v>
      </c>
      <c r="AE9" s="34">
        <f>SUM(B9:AD9)</f>
        <v>3549138.0483843721</v>
      </c>
    </row>
    <row r="10" spans="1:1012 1026:3072 3086:4092 4106:5112 5126:6132 6146:8192 8206:9212 9226:10232 10246:11252 11266:13312 13326:14332 14346:15352 15366:16372" s="40" customFormat="1">
      <c r="A10" s="33" t="s">
        <v>93</v>
      </c>
      <c r="B10" s="34">
        <v>119.79189700000001</v>
      </c>
      <c r="C10" s="34">
        <v>127.395927</v>
      </c>
      <c r="D10" s="34">
        <v>160.56528799999998</v>
      </c>
      <c r="E10" s="34">
        <v>103.674694</v>
      </c>
      <c r="F10" s="34">
        <v>73.083927000000017</v>
      </c>
      <c r="G10" s="34">
        <v>129.92770200000001</v>
      </c>
      <c r="H10" s="34">
        <v>150.42350300000001</v>
      </c>
      <c r="I10" s="34">
        <v>170.81232</v>
      </c>
      <c r="J10" s="34">
        <v>256.525395</v>
      </c>
      <c r="K10" s="34">
        <v>489.75027399999999</v>
      </c>
      <c r="L10" s="34">
        <v>2748.9408899999999</v>
      </c>
      <c r="M10" s="34">
        <v>2567.167633</v>
      </c>
      <c r="N10" s="34">
        <v>5885.7929450000001</v>
      </c>
      <c r="O10" s="34">
        <v>7457.9249330000002</v>
      </c>
      <c r="P10" s="34">
        <v>4227.0391310000005</v>
      </c>
      <c r="Q10" s="34">
        <v>5908.1901010000001</v>
      </c>
      <c r="R10" s="34">
        <v>9257.6284369999994</v>
      </c>
      <c r="S10" s="34">
        <v>11261.42</v>
      </c>
      <c r="T10" s="35">
        <v>10748.915300999997</v>
      </c>
      <c r="U10" s="35">
        <v>11822.261514999997</v>
      </c>
      <c r="V10" s="35">
        <v>10293.964250999999</v>
      </c>
      <c r="W10" s="35">
        <v>9894.0090440000004</v>
      </c>
      <c r="X10" s="35">
        <v>12186.594985</v>
      </c>
      <c r="Y10" s="35">
        <v>13296.243153000003</v>
      </c>
      <c r="Z10" s="35">
        <v>13019.430211000003</v>
      </c>
      <c r="AA10" s="35">
        <v>11221.007083000024</v>
      </c>
      <c r="AB10" s="35">
        <v>21146.716652552062</v>
      </c>
      <c r="AC10" s="35">
        <v>29063.739001000005</v>
      </c>
      <c r="AD10" s="35">
        <v>47238.705205000006</v>
      </c>
      <c r="AE10" s="34">
        <f>SUM(B10:AD10)</f>
        <v>241027.64139855214</v>
      </c>
      <c r="AF10" s="38"/>
      <c r="AT10" s="41"/>
      <c r="AU10" s="41"/>
      <c r="AV10" s="41"/>
      <c r="AW10" s="41"/>
      <c r="AX10" s="41"/>
      <c r="AZ10" s="38"/>
      <c r="BN10" s="41"/>
      <c r="BO10" s="41"/>
      <c r="BP10" s="41"/>
      <c r="BQ10" s="41"/>
      <c r="BR10" s="41"/>
      <c r="BT10" s="38"/>
      <c r="CH10" s="41"/>
      <c r="CI10" s="41"/>
      <c r="CJ10" s="41"/>
      <c r="CK10" s="41"/>
      <c r="CL10" s="41"/>
      <c r="CN10" s="38"/>
      <c r="DB10" s="41"/>
      <c r="DC10" s="41"/>
      <c r="DD10" s="41"/>
      <c r="DE10" s="41"/>
      <c r="DF10" s="41"/>
      <c r="DH10" s="38"/>
      <c r="DV10" s="41"/>
      <c r="DW10" s="41"/>
      <c r="DX10" s="41"/>
      <c r="DY10" s="41"/>
      <c r="DZ10" s="41"/>
      <c r="EB10" s="38"/>
      <c r="EP10" s="41"/>
      <c r="EQ10" s="41"/>
      <c r="ER10" s="41"/>
      <c r="ES10" s="41"/>
      <c r="ET10" s="41"/>
      <c r="EV10" s="38"/>
      <c r="FJ10" s="41"/>
      <c r="FK10" s="41"/>
      <c r="FL10" s="41"/>
      <c r="FM10" s="41"/>
      <c r="FN10" s="41"/>
      <c r="FP10" s="38"/>
      <c r="GD10" s="41"/>
      <c r="GE10" s="41"/>
      <c r="GF10" s="41"/>
      <c r="GG10" s="41"/>
      <c r="GH10" s="41"/>
      <c r="GJ10" s="38"/>
      <c r="GX10" s="41"/>
      <c r="GY10" s="41"/>
      <c r="GZ10" s="41"/>
      <c r="HA10" s="41"/>
      <c r="HB10" s="41"/>
      <c r="HD10" s="38"/>
      <c r="HR10" s="41"/>
      <c r="HS10" s="41"/>
      <c r="HT10" s="41"/>
      <c r="HU10" s="41"/>
      <c r="HV10" s="41"/>
      <c r="HX10" s="38"/>
      <c r="IL10" s="41"/>
      <c r="IM10" s="41"/>
      <c r="IN10" s="41"/>
      <c r="IO10" s="41"/>
      <c r="IP10" s="41"/>
      <c r="IR10" s="38"/>
      <c r="JF10" s="41"/>
      <c r="JG10" s="41"/>
      <c r="JH10" s="41"/>
      <c r="JI10" s="41"/>
      <c r="JJ10" s="41"/>
      <c r="JL10" s="38"/>
      <c r="JZ10" s="41"/>
      <c r="KA10" s="41"/>
      <c r="KB10" s="41"/>
      <c r="KC10" s="41"/>
      <c r="KD10" s="41"/>
      <c r="KF10" s="38"/>
      <c r="KT10" s="41"/>
      <c r="KU10" s="41"/>
      <c r="KV10" s="41"/>
      <c r="KW10" s="41"/>
      <c r="KX10" s="41"/>
      <c r="KZ10" s="38"/>
      <c r="LN10" s="41"/>
      <c r="LO10" s="41"/>
      <c r="LP10" s="41"/>
      <c r="LQ10" s="41"/>
      <c r="LR10" s="41"/>
      <c r="LT10" s="38"/>
      <c r="MH10" s="41"/>
      <c r="MI10" s="41"/>
      <c r="MJ10" s="41"/>
      <c r="MK10" s="41"/>
      <c r="ML10" s="41"/>
      <c r="MN10" s="38"/>
      <c r="NB10" s="41"/>
      <c r="NC10" s="41"/>
      <c r="ND10" s="41"/>
      <c r="NE10" s="41"/>
      <c r="NF10" s="41"/>
      <c r="NH10" s="38"/>
      <c r="NV10" s="41"/>
      <c r="NW10" s="41"/>
      <c r="NX10" s="41"/>
      <c r="NY10" s="41"/>
      <c r="NZ10" s="41"/>
      <c r="OB10" s="38"/>
      <c r="OP10" s="41"/>
      <c r="OQ10" s="41"/>
      <c r="OR10" s="41"/>
      <c r="OS10" s="41"/>
      <c r="OT10" s="41"/>
      <c r="OV10" s="38"/>
      <c r="PJ10" s="41"/>
      <c r="PK10" s="41"/>
      <c r="PL10" s="41"/>
      <c r="PM10" s="41"/>
      <c r="PN10" s="41"/>
      <c r="PP10" s="38"/>
      <c r="QD10" s="41"/>
      <c r="QE10" s="41"/>
      <c r="QF10" s="41"/>
      <c r="QG10" s="41"/>
      <c r="QH10" s="41"/>
      <c r="QJ10" s="38"/>
      <c r="QX10" s="41"/>
      <c r="QY10" s="41"/>
      <c r="QZ10" s="41"/>
      <c r="RA10" s="41"/>
      <c r="RB10" s="41"/>
      <c r="RD10" s="38"/>
      <c r="RR10" s="41"/>
      <c r="RS10" s="41"/>
      <c r="RT10" s="41"/>
      <c r="RU10" s="41"/>
      <c r="RV10" s="41"/>
      <c r="RX10" s="38"/>
      <c r="SL10" s="41"/>
      <c r="SM10" s="41"/>
      <c r="SN10" s="41"/>
      <c r="SO10" s="41"/>
      <c r="SP10" s="41"/>
      <c r="SR10" s="38"/>
      <c r="TF10" s="41"/>
      <c r="TG10" s="41"/>
      <c r="TH10" s="41"/>
      <c r="TI10" s="41"/>
      <c r="TJ10" s="41"/>
      <c r="TL10" s="38"/>
      <c r="TZ10" s="41"/>
      <c r="UA10" s="41"/>
      <c r="UB10" s="41"/>
      <c r="UC10" s="41"/>
      <c r="UD10" s="41"/>
      <c r="UF10" s="38"/>
      <c r="UT10" s="41"/>
      <c r="UU10" s="41"/>
      <c r="UV10" s="41"/>
      <c r="UW10" s="41"/>
      <c r="UX10" s="41"/>
      <c r="UZ10" s="38"/>
      <c r="VN10" s="41"/>
      <c r="VO10" s="41"/>
      <c r="VP10" s="41"/>
      <c r="VQ10" s="41"/>
      <c r="VR10" s="41"/>
      <c r="VT10" s="38"/>
      <c r="WH10" s="41"/>
      <c r="WI10" s="41"/>
      <c r="WJ10" s="41"/>
      <c r="WK10" s="41"/>
      <c r="WL10" s="41"/>
      <c r="WN10" s="38"/>
      <c r="XB10" s="41"/>
      <c r="XC10" s="41"/>
      <c r="XD10" s="41"/>
      <c r="XE10" s="41"/>
      <c r="XF10" s="41"/>
      <c r="XH10" s="38"/>
      <c r="XV10" s="41"/>
      <c r="XW10" s="41"/>
      <c r="XX10" s="41"/>
      <c r="XY10" s="41"/>
      <c r="XZ10" s="41"/>
      <c r="YB10" s="38"/>
      <c r="YP10" s="41"/>
      <c r="YQ10" s="41"/>
      <c r="YR10" s="41"/>
      <c r="YS10" s="41"/>
      <c r="YT10" s="41"/>
      <c r="YV10" s="38"/>
      <c r="ZJ10" s="41"/>
      <c r="ZK10" s="41"/>
      <c r="ZL10" s="41"/>
      <c r="ZM10" s="41"/>
      <c r="ZN10" s="41"/>
      <c r="ZP10" s="38"/>
      <c r="AAD10" s="41"/>
      <c r="AAE10" s="41"/>
      <c r="AAF10" s="41"/>
      <c r="AAG10" s="41"/>
      <c r="AAH10" s="41"/>
      <c r="AAJ10" s="38"/>
      <c r="AAX10" s="41"/>
      <c r="AAY10" s="41"/>
      <c r="AAZ10" s="41"/>
      <c r="ABA10" s="41"/>
      <c r="ABB10" s="41"/>
      <c r="ABD10" s="38"/>
      <c r="ABR10" s="41"/>
      <c r="ABS10" s="41"/>
      <c r="ABT10" s="41"/>
      <c r="ABU10" s="41"/>
      <c r="ABV10" s="41"/>
      <c r="ABX10" s="38"/>
      <c r="ACL10" s="41"/>
      <c r="ACM10" s="41"/>
      <c r="ACN10" s="41"/>
      <c r="ACO10" s="41"/>
      <c r="ACP10" s="41"/>
      <c r="ACR10" s="38"/>
      <c r="ADF10" s="41"/>
      <c r="ADG10" s="41"/>
      <c r="ADH10" s="41"/>
      <c r="ADI10" s="41"/>
      <c r="ADJ10" s="41"/>
      <c r="ADL10" s="38"/>
      <c r="ADZ10" s="41"/>
      <c r="AEA10" s="41"/>
      <c r="AEB10" s="41"/>
      <c r="AEC10" s="41"/>
      <c r="AED10" s="41"/>
      <c r="AEF10" s="38"/>
      <c r="AET10" s="41"/>
      <c r="AEU10" s="41"/>
      <c r="AEV10" s="41"/>
      <c r="AEW10" s="41"/>
      <c r="AEX10" s="41"/>
      <c r="AEZ10" s="38"/>
      <c r="AFN10" s="41"/>
      <c r="AFO10" s="41"/>
      <c r="AFP10" s="41"/>
      <c r="AFQ10" s="41"/>
      <c r="AFR10" s="41"/>
      <c r="AFT10" s="38"/>
      <c r="AGH10" s="41"/>
      <c r="AGI10" s="41"/>
      <c r="AGJ10" s="41"/>
      <c r="AGK10" s="41"/>
      <c r="AGL10" s="41"/>
      <c r="AGN10" s="38"/>
      <c r="AHB10" s="41"/>
      <c r="AHC10" s="41"/>
      <c r="AHD10" s="41"/>
      <c r="AHE10" s="41"/>
      <c r="AHF10" s="41"/>
      <c r="AHH10" s="38"/>
      <c r="AHV10" s="41"/>
      <c r="AHW10" s="41"/>
      <c r="AHX10" s="41"/>
      <c r="AHY10" s="41"/>
      <c r="AHZ10" s="41"/>
      <c r="AIB10" s="38"/>
      <c r="AIP10" s="41"/>
      <c r="AIQ10" s="41"/>
      <c r="AIR10" s="41"/>
      <c r="AIS10" s="41"/>
      <c r="AIT10" s="41"/>
      <c r="AIV10" s="38"/>
      <c r="AJJ10" s="41"/>
      <c r="AJK10" s="41"/>
      <c r="AJL10" s="41"/>
      <c r="AJM10" s="41"/>
      <c r="AJN10" s="41"/>
      <c r="AJP10" s="38"/>
      <c r="AKD10" s="41"/>
      <c r="AKE10" s="41"/>
      <c r="AKF10" s="41"/>
      <c r="AKG10" s="41"/>
      <c r="AKH10" s="41"/>
      <c r="AKJ10" s="38"/>
      <c r="AKX10" s="41"/>
      <c r="AKY10" s="41"/>
      <c r="AKZ10" s="41"/>
      <c r="ALA10" s="41"/>
      <c r="ALB10" s="41"/>
      <c r="ALD10" s="38"/>
      <c r="ALR10" s="41"/>
      <c r="ALS10" s="41"/>
      <c r="ALT10" s="41"/>
      <c r="ALU10" s="41"/>
      <c r="ALV10" s="41"/>
      <c r="ALX10" s="38"/>
      <c r="AML10" s="41"/>
      <c r="AMM10" s="41"/>
      <c r="AMN10" s="41"/>
      <c r="AMO10" s="41"/>
      <c r="AMP10" s="41"/>
      <c r="AMR10" s="38"/>
      <c r="ANF10" s="41"/>
      <c r="ANG10" s="41"/>
      <c r="ANH10" s="41"/>
      <c r="ANI10" s="41"/>
      <c r="ANJ10" s="41"/>
      <c r="ANL10" s="38"/>
      <c r="ANZ10" s="41"/>
      <c r="AOA10" s="41"/>
      <c r="AOB10" s="41"/>
      <c r="AOC10" s="41"/>
      <c r="AOD10" s="41"/>
      <c r="AOF10" s="38"/>
      <c r="AOT10" s="41"/>
      <c r="AOU10" s="41"/>
      <c r="AOV10" s="41"/>
      <c r="AOW10" s="41"/>
      <c r="AOX10" s="41"/>
      <c r="AOZ10" s="38"/>
      <c r="APN10" s="41"/>
      <c r="APO10" s="41"/>
      <c r="APP10" s="41"/>
      <c r="APQ10" s="41"/>
      <c r="APR10" s="41"/>
      <c r="APT10" s="38"/>
      <c r="AQH10" s="41"/>
      <c r="AQI10" s="41"/>
      <c r="AQJ10" s="41"/>
      <c r="AQK10" s="41"/>
      <c r="AQL10" s="41"/>
      <c r="AQN10" s="38"/>
      <c r="ARB10" s="41"/>
      <c r="ARC10" s="41"/>
      <c r="ARD10" s="41"/>
      <c r="ARE10" s="41"/>
      <c r="ARF10" s="41"/>
      <c r="ARH10" s="38"/>
      <c r="ARV10" s="41"/>
      <c r="ARW10" s="41"/>
      <c r="ARX10" s="41"/>
      <c r="ARY10" s="41"/>
      <c r="ARZ10" s="41"/>
      <c r="ASB10" s="38"/>
      <c r="ASP10" s="41"/>
      <c r="ASQ10" s="41"/>
      <c r="ASR10" s="41"/>
      <c r="ASS10" s="41"/>
      <c r="AST10" s="41"/>
      <c r="ASV10" s="38"/>
      <c r="ATJ10" s="41"/>
      <c r="ATK10" s="41"/>
      <c r="ATL10" s="41"/>
      <c r="ATM10" s="41"/>
      <c r="ATN10" s="41"/>
      <c r="ATP10" s="38"/>
      <c r="AUD10" s="41"/>
      <c r="AUE10" s="41"/>
      <c r="AUF10" s="41"/>
      <c r="AUG10" s="41"/>
      <c r="AUH10" s="41"/>
      <c r="AUJ10" s="38"/>
      <c r="AUX10" s="41"/>
      <c r="AUY10" s="41"/>
      <c r="AUZ10" s="41"/>
      <c r="AVA10" s="41"/>
      <c r="AVB10" s="41"/>
      <c r="AVD10" s="38"/>
      <c r="AVR10" s="41"/>
      <c r="AVS10" s="41"/>
      <c r="AVT10" s="41"/>
      <c r="AVU10" s="41"/>
      <c r="AVV10" s="41"/>
      <c r="AVX10" s="38"/>
      <c r="AWL10" s="41"/>
      <c r="AWM10" s="41"/>
      <c r="AWN10" s="41"/>
      <c r="AWO10" s="41"/>
      <c r="AWP10" s="41"/>
      <c r="AWR10" s="38"/>
      <c r="AXF10" s="41"/>
      <c r="AXG10" s="41"/>
      <c r="AXH10" s="41"/>
      <c r="AXI10" s="41"/>
      <c r="AXJ10" s="41"/>
      <c r="AXL10" s="38"/>
      <c r="AXZ10" s="41"/>
      <c r="AYA10" s="41"/>
      <c r="AYB10" s="41"/>
      <c r="AYC10" s="41"/>
      <c r="AYD10" s="41"/>
      <c r="AYF10" s="38"/>
      <c r="AYT10" s="41"/>
      <c r="AYU10" s="41"/>
      <c r="AYV10" s="41"/>
      <c r="AYW10" s="41"/>
      <c r="AYX10" s="41"/>
      <c r="AYZ10" s="38"/>
      <c r="AZN10" s="41"/>
      <c r="AZO10" s="41"/>
      <c r="AZP10" s="41"/>
      <c r="AZQ10" s="41"/>
      <c r="AZR10" s="41"/>
      <c r="AZT10" s="38"/>
      <c r="BAH10" s="41"/>
      <c r="BAI10" s="41"/>
      <c r="BAJ10" s="41"/>
      <c r="BAK10" s="41"/>
      <c r="BAL10" s="41"/>
      <c r="BAN10" s="38"/>
      <c r="BBB10" s="41"/>
      <c r="BBC10" s="41"/>
      <c r="BBD10" s="41"/>
      <c r="BBE10" s="41"/>
      <c r="BBF10" s="41"/>
      <c r="BBH10" s="38"/>
      <c r="BBV10" s="41"/>
      <c r="BBW10" s="41"/>
      <c r="BBX10" s="41"/>
      <c r="BBY10" s="41"/>
      <c r="BBZ10" s="41"/>
      <c r="BCB10" s="38"/>
      <c r="BCP10" s="41"/>
      <c r="BCQ10" s="41"/>
      <c r="BCR10" s="41"/>
      <c r="BCS10" s="41"/>
      <c r="BCT10" s="41"/>
      <c r="BCV10" s="38"/>
      <c r="BDJ10" s="41"/>
      <c r="BDK10" s="41"/>
      <c r="BDL10" s="41"/>
      <c r="BDM10" s="41"/>
      <c r="BDN10" s="41"/>
      <c r="BDP10" s="38"/>
      <c r="BED10" s="41"/>
      <c r="BEE10" s="41"/>
      <c r="BEF10" s="41"/>
      <c r="BEG10" s="41"/>
      <c r="BEH10" s="41"/>
      <c r="BEJ10" s="38"/>
      <c r="BEX10" s="41"/>
      <c r="BEY10" s="41"/>
      <c r="BEZ10" s="41"/>
      <c r="BFA10" s="41"/>
      <c r="BFB10" s="41"/>
      <c r="BFD10" s="38"/>
      <c r="BFR10" s="41"/>
      <c r="BFS10" s="41"/>
      <c r="BFT10" s="41"/>
      <c r="BFU10" s="41"/>
      <c r="BFV10" s="41"/>
      <c r="BFX10" s="38"/>
      <c r="BGL10" s="41"/>
      <c r="BGM10" s="41"/>
      <c r="BGN10" s="41"/>
      <c r="BGO10" s="41"/>
      <c r="BGP10" s="41"/>
      <c r="BGR10" s="38"/>
      <c r="BHF10" s="41"/>
      <c r="BHG10" s="41"/>
      <c r="BHH10" s="41"/>
      <c r="BHI10" s="41"/>
      <c r="BHJ10" s="41"/>
      <c r="BHL10" s="38"/>
      <c r="BHZ10" s="41"/>
      <c r="BIA10" s="41"/>
      <c r="BIB10" s="41"/>
      <c r="BIC10" s="41"/>
      <c r="BID10" s="41"/>
      <c r="BIF10" s="38"/>
      <c r="BIT10" s="41"/>
      <c r="BIU10" s="41"/>
      <c r="BIV10" s="41"/>
      <c r="BIW10" s="41"/>
      <c r="BIX10" s="41"/>
      <c r="BIZ10" s="38"/>
      <c r="BJN10" s="41"/>
      <c r="BJO10" s="41"/>
      <c r="BJP10" s="41"/>
      <c r="BJQ10" s="41"/>
      <c r="BJR10" s="41"/>
      <c r="BJT10" s="38"/>
      <c r="BKH10" s="41"/>
      <c r="BKI10" s="41"/>
      <c r="BKJ10" s="41"/>
      <c r="BKK10" s="41"/>
      <c r="BKL10" s="41"/>
      <c r="BKN10" s="38"/>
      <c r="BLB10" s="41"/>
      <c r="BLC10" s="41"/>
      <c r="BLD10" s="41"/>
      <c r="BLE10" s="41"/>
      <c r="BLF10" s="41"/>
      <c r="BLH10" s="38"/>
      <c r="BLV10" s="41"/>
      <c r="BLW10" s="41"/>
      <c r="BLX10" s="41"/>
      <c r="BLY10" s="41"/>
      <c r="BLZ10" s="41"/>
      <c r="BMB10" s="38"/>
      <c r="BMP10" s="41"/>
      <c r="BMQ10" s="41"/>
      <c r="BMR10" s="41"/>
      <c r="BMS10" s="41"/>
      <c r="BMT10" s="41"/>
      <c r="BMV10" s="38"/>
      <c r="BNJ10" s="41"/>
      <c r="BNK10" s="41"/>
      <c r="BNL10" s="41"/>
      <c r="BNM10" s="41"/>
      <c r="BNN10" s="41"/>
      <c r="BNP10" s="38"/>
      <c r="BOD10" s="41"/>
      <c r="BOE10" s="41"/>
      <c r="BOF10" s="41"/>
      <c r="BOG10" s="41"/>
      <c r="BOH10" s="41"/>
      <c r="BOJ10" s="38"/>
      <c r="BOX10" s="41"/>
      <c r="BOY10" s="41"/>
      <c r="BOZ10" s="41"/>
      <c r="BPA10" s="41"/>
      <c r="BPB10" s="41"/>
      <c r="BPD10" s="38"/>
      <c r="BPR10" s="41"/>
      <c r="BPS10" s="41"/>
      <c r="BPT10" s="41"/>
      <c r="BPU10" s="41"/>
      <c r="BPV10" s="41"/>
      <c r="BPX10" s="38"/>
      <c r="BQL10" s="41"/>
      <c r="BQM10" s="41"/>
      <c r="BQN10" s="41"/>
      <c r="BQO10" s="41"/>
      <c r="BQP10" s="41"/>
      <c r="BQR10" s="38"/>
      <c r="BRF10" s="41"/>
      <c r="BRG10" s="41"/>
      <c r="BRH10" s="41"/>
      <c r="BRI10" s="41"/>
      <c r="BRJ10" s="41"/>
      <c r="BRL10" s="38"/>
      <c r="BRZ10" s="41"/>
      <c r="BSA10" s="41"/>
      <c r="BSB10" s="41"/>
      <c r="BSC10" s="41"/>
      <c r="BSD10" s="41"/>
      <c r="BSF10" s="38"/>
      <c r="BST10" s="41"/>
      <c r="BSU10" s="41"/>
      <c r="BSV10" s="41"/>
      <c r="BSW10" s="41"/>
      <c r="BSX10" s="41"/>
      <c r="BSZ10" s="38"/>
      <c r="BTN10" s="41"/>
      <c r="BTO10" s="41"/>
      <c r="BTP10" s="41"/>
      <c r="BTQ10" s="41"/>
      <c r="BTR10" s="41"/>
      <c r="BTT10" s="38"/>
      <c r="BUH10" s="41"/>
      <c r="BUI10" s="41"/>
      <c r="BUJ10" s="41"/>
      <c r="BUK10" s="41"/>
      <c r="BUL10" s="41"/>
      <c r="BUN10" s="38"/>
      <c r="BVB10" s="41"/>
      <c r="BVC10" s="41"/>
      <c r="BVD10" s="41"/>
      <c r="BVE10" s="41"/>
      <c r="BVF10" s="41"/>
      <c r="BVH10" s="38"/>
      <c r="BVV10" s="41"/>
      <c r="BVW10" s="41"/>
      <c r="BVX10" s="41"/>
      <c r="BVY10" s="41"/>
      <c r="BVZ10" s="41"/>
      <c r="BWB10" s="38"/>
      <c r="BWP10" s="41"/>
      <c r="BWQ10" s="41"/>
      <c r="BWR10" s="41"/>
      <c r="BWS10" s="41"/>
      <c r="BWT10" s="41"/>
      <c r="BWV10" s="38"/>
      <c r="BXJ10" s="41"/>
      <c r="BXK10" s="41"/>
      <c r="BXL10" s="41"/>
      <c r="BXM10" s="41"/>
      <c r="BXN10" s="41"/>
      <c r="BXP10" s="38"/>
      <c r="BYD10" s="41"/>
      <c r="BYE10" s="41"/>
      <c r="BYF10" s="41"/>
      <c r="BYG10" s="41"/>
      <c r="BYH10" s="41"/>
      <c r="BYJ10" s="38"/>
      <c r="BYX10" s="41"/>
      <c r="BYY10" s="41"/>
      <c r="BYZ10" s="41"/>
      <c r="BZA10" s="41"/>
      <c r="BZB10" s="41"/>
      <c r="BZD10" s="38"/>
      <c r="BZR10" s="41"/>
      <c r="BZS10" s="41"/>
      <c r="BZT10" s="41"/>
      <c r="BZU10" s="41"/>
      <c r="BZV10" s="41"/>
      <c r="BZX10" s="38"/>
      <c r="CAL10" s="41"/>
      <c r="CAM10" s="41"/>
      <c r="CAN10" s="41"/>
      <c r="CAO10" s="41"/>
      <c r="CAP10" s="41"/>
      <c r="CAR10" s="38"/>
      <c r="CBF10" s="41"/>
      <c r="CBG10" s="41"/>
      <c r="CBH10" s="41"/>
      <c r="CBI10" s="41"/>
      <c r="CBJ10" s="41"/>
      <c r="CBL10" s="38"/>
      <c r="CBZ10" s="41"/>
      <c r="CCA10" s="41"/>
      <c r="CCB10" s="41"/>
      <c r="CCC10" s="41"/>
      <c r="CCD10" s="41"/>
      <c r="CCF10" s="38"/>
      <c r="CCT10" s="41"/>
      <c r="CCU10" s="41"/>
      <c r="CCV10" s="41"/>
      <c r="CCW10" s="41"/>
      <c r="CCX10" s="41"/>
      <c r="CCZ10" s="38"/>
      <c r="CDN10" s="41"/>
      <c r="CDO10" s="41"/>
      <c r="CDP10" s="41"/>
      <c r="CDQ10" s="41"/>
      <c r="CDR10" s="41"/>
      <c r="CDT10" s="38"/>
      <c r="CEH10" s="41"/>
      <c r="CEI10" s="41"/>
      <c r="CEJ10" s="41"/>
      <c r="CEK10" s="41"/>
      <c r="CEL10" s="41"/>
      <c r="CEN10" s="38"/>
      <c r="CFB10" s="41"/>
      <c r="CFC10" s="41"/>
      <c r="CFD10" s="41"/>
      <c r="CFE10" s="41"/>
      <c r="CFF10" s="41"/>
      <c r="CFH10" s="38"/>
      <c r="CFV10" s="41"/>
      <c r="CFW10" s="41"/>
      <c r="CFX10" s="41"/>
      <c r="CFY10" s="41"/>
      <c r="CFZ10" s="41"/>
      <c r="CGB10" s="38"/>
      <c r="CGP10" s="41"/>
      <c r="CGQ10" s="41"/>
      <c r="CGR10" s="41"/>
      <c r="CGS10" s="41"/>
      <c r="CGT10" s="41"/>
      <c r="CGV10" s="38"/>
      <c r="CHJ10" s="41"/>
      <c r="CHK10" s="41"/>
      <c r="CHL10" s="41"/>
      <c r="CHM10" s="41"/>
      <c r="CHN10" s="41"/>
      <c r="CHP10" s="38"/>
      <c r="CID10" s="41"/>
      <c r="CIE10" s="41"/>
      <c r="CIF10" s="41"/>
      <c r="CIG10" s="41"/>
      <c r="CIH10" s="41"/>
      <c r="CIJ10" s="38"/>
      <c r="CIX10" s="41"/>
      <c r="CIY10" s="41"/>
      <c r="CIZ10" s="41"/>
      <c r="CJA10" s="41"/>
      <c r="CJB10" s="41"/>
      <c r="CJD10" s="38"/>
      <c r="CJR10" s="41"/>
      <c r="CJS10" s="41"/>
      <c r="CJT10" s="41"/>
      <c r="CJU10" s="41"/>
      <c r="CJV10" s="41"/>
      <c r="CJX10" s="38"/>
      <c r="CKL10" s="41"/>
      <c r="CKM10" s="41"/>
      <c r="CKN10" s="41"/>
      <c r="CKO10" s="41"/>
      <c r="CKP10" s="41"/>
      <c r="CKR10" s="38"/>
      <c r="CLF10" s="41"/>
      <c r="CLG10" s="41"/>
      <c r="CLH10" s="41"/>
      <c r="CLI10" s="41"/>
      <c r="CLJ10" s="41"/>
      <c r="CLL10" s="38"/>
      <c r="CLZ10" s="41"/>
      <c r="CMA10" s="41"/>
      <c r="CMB10" s="41"/>
      <c r="CMC10" s="41"/>
      <c r="CMD10" s="41"/>
      <c r="CMF10" s="38"/>
      <c r="CMT10" s="41"/>
      <c r="CMU10" s="41"/>
      <c r="CMV10" s="41"/>
      <c r="CMW10" s="41"/>
      <c r="CMX10" s="41"/>
      <c r="CMZ10" s="38"/>
      <c r="CNN10" s="41"/>
      <c r="CNO10" s="41"/>
      <c r="CNP10" s="41"/>
      <c r="CNQ10" s="41"/>
      <c r="CNR10" s="41"/>
      <c r="CNT10" s="38"/>
      <c r="COH10" s="41"/>
      <c r="COI10" s="41"/>
      <c r="COJ10" s="41"/>
      <c r="COK10" s="41"/>
      <c r="COL10" s="41"/>
      <c r="CON10" s="38"/>
      <c r="CPB10" s="41"/>
      <c r="CPC10" s="41"/>
      <c r="CPD10" s="41"/>
      <c r="CPE10" s="41"/>
      <c r="CPF10" s="41"/>
      <c r="CPH10" s="38"/>
      <c r="CPV10" s="41"/>
      <c r="CPW10" s="41"/>
      <c r="CPX10" s="41"/>
      <c r="CPY10" s="41"/>
      <c r="CPZ10" s="41"/>
      <c r="CQB10" s="38"/>
      <c r="CQP10" s="41"/>
      <c r="CQQ10" s="41"/>
      <c r="CQR10" s="41"/>
      <c r="CQS10" s="41"/>
      <c r="CQT10" s="41"/>
      <c r="CQV10" s="38"/>
      <c r="CRJ10" s="41"/>
      <c r="CRK10" s="41"/>
      <c r="CRL10" s="41"/>
      <c r="CRM10" s="41"/>
      <c r="CRN10" s="41"/>
      <c r="CRP10" s="38"/>
      <c r="CSD10" s="41"/>
      <c r="CSE10" s="41"/>
      <c r="CSF10" s="41"/>
      <c r="CSG10" s="41"/>
      <c r="CSH10" s="41"/>
      <c r="CSJ10" s="38"/>
      <c r="CSX10" s="41"/>
      <c r="CSY10" s="41"/>
      <c r="CSZ10" s="41"/>
      <c r="CTA10" s="41"/>
      <c r="CTB10" s="41"/>
      <c r="CTD10" s="38"/>
      <c r="CTR10" s="41"/>
      <c r="CTS10" s="41"/>
      <c r="CTT10" s="41"/>
      <c r="CTU10" s="41"/>
      <c r="CTV10" s="41"/>
      <c r="CTX10" s="38"/>
      <c r="CUL10" s="41"/>
      <c r="CUM10" s="41"/>
      <c r="CUN10" s="41"/>
      <c r="CUO10" s="41"/>
      <c r="CUP10" s="41"/>
      <c r="CUR10" s="38"/>
      <c r="CVF10" s="41"/>
      <c r="CVG10" s="41"/>
      <c r="CVH10" s="41"/>
      <c r="CVI10" s="41"/>
      <c r="CVJ10" s="41"/>
      <c r="CVL10" s="38"/>
      <c r="CVZ10" s="41"/>
      <c r="CWA10" s="41"/>
      <c r="CWB10" s="41"/>
      <c r="CWC10" s="41"/>
      <c r="CWD10" s="41"/>
      <c r="CWF10" s="38"/>
      <c r="CWT10" s="41"/>
      <c r="CWU10" s="41"/>
      <c r="CWV10" s="41"/>
      <c r="CWW10" s="41"/>
      <c r="CWX10" s="41"/>
      <c r="CWZ10" s="38"/>
      <c r="CXN10" s="41"/>
      <c r="CXO10" s="41"/>
      <c r="CXP10" s="41"/>
      <c r="CXQ10" s="41"/>
      <c r="CXR10" s="41"/>
      <c r="CXT10" s="38"/>
      <c r="CYH10" s="41"/>
      <c r="CYI10" s="41"/>
      <c r="CYJ10" s="41"/>
      <c r="CYK10" s="41"/>
      <c r="CYL10" s="41"/>
      <c r="CYN10" s="38"/>
      <c r="CZB10" s="41"/>
      <c r="CZC10" s="41"/>
      <c r="CZD10" s="41"/>
      <c r="CZE10" s="41"/>
      <c r="CZF10" s="41"/>
      <c r="CZH10" s="38"/>
      <c r="CZV10" s="41"/>
      <c r="CZW10" s="41"/>
      <c r="CZX10" s="41"/>
      <c r="CZY10" s="41"/>
      <c r="CZZ10" s="41"/>
      <c r="DAB10" s="38"/>
      <c r="DAP10" s="41"/>
      <c r="DAQ10" s="41"/>
      <c r="DAR10" s="41"/>
      <c r="DAS10" s="41"/>
      <c r="DAT10" s="41"/>
      <c r="DAV10" s="38"/>
      <c r="DBJ10" s="41"/>
      <c r="DBK10" s="41"/>
      <c r="DBL10" s="41"/>
      <c r="DBM10" s="41"/>
      <c r="DBN10" s="41"/>
      <c r="DBP10" s="38"/>
      <c r="DCD10" s="41"/>
      <c r="DCE10" s="41"/>
      <c r="DCF10" s="41"/>
      <c r="DCG10" s="41"/>
      <c r="DCH10" s="41"/>
      <c r="DCJ10" s="38"/>
      <c r="DCX10" s="41"/>
      <c r="DCY10" s="41"/>
      <c r="DCZ10" s="41"/>
      <c r="DDA10" s="41"/>
      <c r="DDB10" s="41"/>
      <c r="DDD10" s="38"/>
      <c r="DDR10" s="41"/>
      <c r="DDS10" s="41"/>
      <c r="DDT10" s="41"/>
      <c r="DDU10" s="41"/>
      <c r="DDV10" s="41"/>
      <c r="DDX10" s="38"/>
      <c r="DEL10" s="41"/>
      <c r="DEM10" s="41"/>
      <c r="DEN10" s="41"/>
      <c r="DEO10" s="41"/>
      <c r="DEP10" s="41"/>
      <c r="DER10" s="38"/>
      <c r="DFF10" s="41"/>
      <c r="DFG10" s="41"/>
      <c r="DFH10" s="41"/>
      <c r="DFI10" s="41"/>
      <c r="DFJ10" s="41"/>
      <c r="DFL10" s="38"/>
      <c r="DFZ10" s="41"/>
      <c r="DGA10" s="41"/>
      <c r="DGB10" s="41"/>
      <c r="DGC10" s="41"/>
      <c r="DGD10" s="41"/>
      <c r="DGF10" s="38"/>
      <c r="DGT10" s="41"/>
      <c r="DGU10" s="41"/>
      <c r="DGV10" s="41"/>
      <c r="DGW10" s="41"/>
      <c r="DGX10" s="41"/>
      <c r="DGZ10" s="38"/>
      <c r="DHN10" s="41"/>
      <c r="DHO10" s="41"/>
      <c r="DHP10" s="41"/>
      <c r="DHQ10" s="41"/>
      <c r="DHR10" s="41"/>
      <c r="DHT10" s="38"/>
      <c r="DIH10" s="41"/>
      <c r="DII10" s="41"/>
      <c r="DIJ10" s="41"/>
      <c r="DIK10" s="41"/>
      <c r="DIL10" s="41"/>
      <c r="DIN10" s="38"/>
      <c r="DJB10" s="41"/>
      <c r="DJC10" s="41"/>
      <c r="DJD10" s="41"/>
      <c r="DJE10" s="41"/>
      <c r="DJF10" s="41"/>
      <c r="DJH10" s="38"/>
      <c r="DJV10" s="41"/>
      <c r="DJW10" s="41"/>
      <c r="DJX10" s="41"/>
      <c r="DJY10" s="41"/>
      <c r="DJZ10" s="41"/>
      <c r="DKB10" s="38"/>
      <c r="DKP10" s="41"/>
      <c r="DKQ10" s="41"/>
      <c r="DKR10" s="41"/>
      <c r="DKS10" s="41"/>
      <c r="DKT10" s="41"/>
      <c r="DKV10" s="38"/>
      <c r="DLJ10" s="41"/>
      <c r="DLK10" s="41"/>
      <c r="DLL10" s="41"/>
      <c r="DLM10" s="41"/>
      <c r="DLN10" s="41"/>
      <c r="DLP10" s="38"/>
      <c r="DMD10" s="41"/>
      <c r="DME10" s="41"/>
      <c r="DMF10" s="41"/>
      <c r="DMG10" s="41"/>
      <c r="DMH10" s="41"/>
      <c r="DMJ10" s="38"/>
      <c r="DMX10" s="41"/>
      <c r="DMY10" s="41"/>
      <c r="DMZ10" s="41"/>
      <c r="DNA10" s="41"/>
      <c r="DNB10" s="41"/>
      <c r="DND10" s="38"/>
      <c r="DNR10" s="41"/>
      <c r="DNS10" s="41"/>
      <c r="DNT10" s="41"/>
      <c r="DNU10" s="41"/>
      <c r="DNV10" s="41"/>
      <c r="DNX10" s="38"/>
      <c r="DOL10" s="41"/>
      <c r="DOM10" s="41"/>
      <c r="DON10" s="41"/>
      <c r="DOO10" s="41"/>
      <c r="DOP10" s="41"/>
      <c r="DOR10" s="38"/>
      <c r="DPF10" s="41"/>
      <c r="DPG10" s="41"/>
      <c r="DPH10" s="41"/>
      <c r="DPI10" s="41"/>
      <c r="DPJ10" s="41"/>
      <c r="DPL10" s="38"/>
      <c r="DPZ10" s="41"/>
      <c r="DQA10" s="41"/>
      <c r="DQB10" s="41"/>
      <c r="DQC10" s="41"/>
      <c r="DQD10" s="41"/>
      <c r="DQF10" s="38"/>
      <c r="DQT10" s="41"/>
      <c r="DQU10" s="41"/>
      <c r="DQV10" s="41"/>
      <c r="DQW10" s="41"/>
      <c r="DQX10" s="41"/>
      <c r="DQZ10" s="38"/>
      <c r="DRN10" s="41"/>
      <c r="DRO10" s="41"/>
      <c r="DRP10" s="41"/>
      <c r="DRQ10" s="41"/>
      <c r="DRR10" s="41"/>
      <c r="DRT10" s="38"/>
      <c r="DSH10" s="41"/>
      <c r="DSI10" s="41"/>
      <c r="DSJ10" s="41"/>
      <c r="DSK10" s="41"/>
      <c r="DSL10" s="41"/>
      <c r="DSN10" s="38"/>
      <c r="DTB10" s="41"/>
      <c r="DTC10" s="41"/>
      <c r="DTD10" s="41"/>
      <c r="DTE10" s="41"/>
      <c r="DTF10" s="41"/>
      <c r="DTH10" s="38"/>
      <c r="DTV10" s="41"/>
      <c r="DTW10" s="41"/>
      <c r="DTX10" s="41"/>
      <c r="DTY10" s="41"/>
      <c r="DTZ10" s="41"/>
      <c r="DUB10" s="38"/>
      <c r="DUP10" s="41"/>
      <c r="DUQ10" s="41"/>
      <c r="DUR10" s="41"/>
      <c r="DUS10" s="41"/>
      <c r="DUT10" s="41"/>
      <c r="DUV10" s="38"/>
      <c r="DVJ10" s="41"/>
      <c r="DVK10" s="41"/>
      <c r="DVL10" s="41"/>
      <c r="DVM10" s="41"/>
      <c r="DVN10" s="41"/>
      <c r="DVP10" s="38"/>
      <c r="DWD10" s="41"/>
      <c r="DWE10" s="41"/>
      <c r="DWF10" s="41"/>
      <c r="DWG10" s="41"/>
      <c r="DWH10" s="41"/>
      <c r="DWJ10" s="38"/>
      <c r="DWX10" s="41"/>
      <c r="DWY10" s="41"/>
      <c r="DWZ10" s="41"/>
      <c r="DXA10" s="41"/>
      <c r="DXB10" s="41"/>
      <c r="DXD10" s="38"/>
      <c r="DXR10" s="41"/>
      <c r="DXS10" s="41"/>
      <c r="DXT10" s="41"/>
      <c r="DXU10" s="41"/>
      <c r="DXV10" s="41"/>
      <c r="DXX10" s="38"/>
      <c r="DYL10" s="41"/>
      <c r="DYM10" s="41"/>
      <c r="DYN10" s="41"/>
      <c r="DYO10" s="41"/>
      <c r="DYP10" s="41"/>
      <c r="DYR10" s="38"/>
      <c r="DZF10" s="41"/>
      <c r="DZG10" s="41"/>
      <c r="DZH10" s="41"/>
      <c r="DZI10" s="41"/>
      <c r="DZJ10" s="41"/>
      <c r="DZL10" s="38"/>
      <c r="DZZ10" s="41"/>
      <c r="EAA10" s="41"/>
      <c r="EAB10" s="41"/>
      <c r="EAC10" s="41"/>
      <c r="EAD10" s="41"/>
      <c r="EAF10" s="38"/>
      <c r="EAT10" s="41"/>
      <c r="EAU10" s="41"/>
      <c r="EAV10" s="41"/>
      <c r="EAW10" s="41"/>
      <c r="EAX10" s="41"/>
      <c r="EAZ10" s="38"/>
      <c r="EBN10" s="41"/>
      <c r="EBO10" s="41"/>
      <c r="EBP10" s="41"/>
      <c r="EBQ10" s="41"/>
      <c r="EBR10" s="41"/>
      <c r="EBT10" s="38"/>
      <c r="ECH10" s="41"/>
      <c r="ECI10" s="41"/>
      <c r="ECJ10" s="41"/>
      <c r="ECK10" s="41"/>
      <c r="ECL10" s="41"/>
      <c r="ECN10" s="38"/>
      <c r="EDB10" s="41"/>
      <c r="EDC10" s="41"/>
      <c r="EDD10" s="41"/>
      <c r="EDE10" s="41"/>
      <c r="EDF10" s="41"/>
      <c r="EDH10" s="38"/>
      <c r="EDV10" s="41"/>
      <c r="EDW10" s="41"/>
      <c r="EDX10" s="41"/>
      <c r="EDY10" s="41"/>
      <c r="EDZ10" s="41"/>
      <c r="EEB10" s="38"/>
      <c r="EEP10" s="41"/>
      <c r="EEQ10" s="41"/>
      <c r="EER10" s="41"/>
      <c r="EES10" s="41"/>
      <c r="EET10" s="41"/>
      <c r="EEV10" s="38"/>
      <c r="EFJ10" s="41"/>
      <c r="EFK10" s="41"/>
      <c r="EFL10" s="41"/>
      <c r="EFM10" s="41"/>
      <c r="EFN10" s="41"/>
      <c r="EFP10" s="38"/>
      <c r="EGD10" s="41"/>
      <c r="EGE10" s="41"/>
      <c r="EGF10" s="41"/>
      <c r="EGG10" s="41"/>
      <c r="EGH10" s="41"/>
      <c r="EGJ10" s="38"/>
      <c r="EGX10" s="41"/>
      <c r="EGY10" s="41"/>
      <c r="EGZ10" s="41"/>
      <c r="EHA10" s="41"/>
      <c r="EHB10" s="41"/>
      <c r="EHD10" s="38"/>
      <c r="EHR10" s="41"/>
      <c r="EHS10" s="41"/>
      <c r="EHT10" s="41"/>
      <c r="EHU10" s="41"/>
      <c r="EHV10" s="41"/>
      <c r="EHX10" s="38"/>
      <c r="EIL10" s="41"/>
      <c r="EIM10" s="41"/>
      <c r="EIN10" s="41"/>
      <c r="EIO10" s="41"/>
      <c r="EIP10" s="41"/>
      <c r="EIR10" s="38"/>
      <c r="EJF10" s="41"/>
      <c r="EJG10" s="41"/>
      <c r="EJH10" s="41"/>
      <c r="EJI10" s="41"/>
      <c r="EJJ10" s="41"/>
      <c r="EJL10" s="38"/>
      <c r="EJZ10" s="41"/>
      <c r="EKA10" s="41"/>
      <c r="EKB10" s="41"/>
      <c r="EKC10" s="41"/>
      <c r="EKD10" s="41"/>
      <c r="EKF10" s="38"/>
      <c r="EKT10" s="41"/>
      <c r="EKU10" s="41"/>
      <c r="EKV10" s="41"/>
      <c r="EKW10" s="41"/>
      <c r="EKX10" s="41"/>
      <c r="EKZ10" s="38"/>
      <c r="ELN10" s="41"/>
      <c r="ELO10" s="41"/>
      <c r="ELP10" s="41"/>
      <c r="ELQ10" s="41"/>
      <c r="ELR10" s="41"/>
      <c r="ELT10" s="38"/>
      <c r="EMH10" s="41"/>
      <c r="EMI10" s="41"/>
      <c r="EMJ10" s="41"/>
      <c r="EMK10" s="41"/>
      <c r="EML10" s="41"/>
      <c r="EMN10" s="38"/>
      <c r="ENB10" s="41"/>
      <c r="ENC10" s="41"/>
      <c r="END10" s="41"/>
      <c r="ENE10" s="41"/>
      <c r="ENF10" s="41"/>
      <c r="ENH10" s="38"/>
      <c r="ENV10" s="41"/>
      <c r="ENW10" s="41"/>
      <c r="ENX10" s="41"/>
      <c r="ENY10" s="41"/>
      <c r="ENZ10" s="41"/>
      <c r="EOB10" s="38"/>
      <c r="EOP10" s="41"/>
      <c r="EOQ10" s="41"/>
      <c r="EOR10" s="41"/>
      <c r="EOS10" s="41"/>
      <c r="EOT10" s="41"/>
      <c r="EOV10" s="38"/>
      <c r="EPJ10" s="41"/>
      <c r="EPK10" s="41"/>
      <c r="EPL10" s="41"/>
      <c r="EPM10" s="41"/>
      <c r="EPN10" s="41"/>
      <c r="EPP10" s="38"/>
      <c r="EQD10" s="41"/>
      <c r="EQE10" s="41"/>
      <c r="EQF10" s="41"/>
      <c r="EQG10" s="41"/>
      <c r="EQH10" s="41"/>
      <c r="EQJ10" s="38"/>
      <c r="EQX10" s="41"/>
      <c r="EQY10" s="41"/>
      <c r="EQZ10" s="41"/>
      <c r="ERA10" s="41"/>
      <c r="ERB10" s="41"/>
      <c r="ERD10" s="38"/>
      <c r="ERR10" s="41"/>
      <c r="ERS10" s="41"/>
      <c r="ERT10" s="41"/>
      <c r="ERU10" s="41"/>
      <c r="ERV10" s="41"/>
      <c r="ERX10" s="38"/>
      <c r="ESL10" s="41"/>
      <c r="ESM10" s="41"/>
      <c r="ESN10" s="41"/>
      <c r="ESO10" s="41"/>
      <c r="ESP10" s="41"/>
      <c r="ESR10" s="38"/>
      <c r="ETF10" s="41"/>
      <c r="ETG10" s="41"/>
      <c r="ETH10" s="41"/>
      <c r="ETI10" s="41"/>
      <c r="ETJ10" s="41"/>
      <c r="ETL10" s="38"/>
      <c r="ETZ10" s="41"/>
      <c r="EUA10" s="41"/>
      <c r="EUB10" s="41"/>
      <c r="EUC10" s="41"/>
      <c r="EUD10" s="41"/>
      <c r="EUF10" s="38"/>
      <c r="EUT10" s="41"/>
      <c r="EUU10" s="41"/>
      <c r="EUV10" s="41"/>
      <c r="EUW10" s="41"/>
      <c r="EUX10" s="41"/>
      <c r="EUZ10" s="38"/>
      <c r="EVN10" s="41"/>
      <c r="EVO10" s="41"/>
      <c r="EVP10" s="41"/>
      <c r="EVQ10" s="41"/>
      <c r="EVR10" s="41"/>
      <c r="EVT10" s="38"/>
      <c r="EWH10" s="41"/>
      <c r="EWI10" s="41"/>
      <c r="EWJ10" s="41"/>
      <c r="EWK10" s="41"/>
      <c r="EWL10" s="41"/>
      <c r="EWN10" s="38"/>
      <c r="EXB10" s="41"/>
      <c r="EXC10" s="41"/>
      <c r="EXD10" s="41"/>
      <c r="EXE10" s="41"/>
      <c r="EXF10" s="41"/>
      <c r="EXH10" s="38"/>
      <c r="EXV10" s="41"/>
      <c r="EXW10" s="41"/>
      <c r="EXX10" s="41"/>
      <c r="EXY10" s="41"/>
      <c r="EXZ10" s="41"/>
      <c r="EYB10" s="38"/>
      <c r="EYP10" s="41"/>
      <c r="EYQ10" s="41"/>
      <c r="EYR10" s="41"/>
      <c r="EYS10" s="41"/>
      <c r="EYT10" s="41"/>
      <c r="EYV10" s="38"/>
      <c r="EZJ10" s="41"/>
      <c r="EZK10" s="41"/>
      <c r="EZL10" s="41"/>
      <c r="EZM10" s="41"/>
      <c r="EZN10" s="41"/>
      <c r="EZP10" s="38"/>
      <c r="FAD10" s="41"/>
      <c r="FAE10" s="41"/>
      <c r="FAF10" s="41"/>
      <c r="FAG10" s="41"/>
      <c r="FAH10" s="41"/>
      <c r="FAJ10" s="38"/>
      <c r="FAX10" s="41"/>
      <c r="FAY10" s="41"/>
      <c r="FAZ10" s="41"/>
      <c r="FBA10" s="41"/>
      <c r="FBB10" s="41"/>
      <c r="FBD10" s="38"/>
      <c r="FBR10" s="41"/>
      <c r="FBS10" s="41"/>
      <c r="FBT10" s="41"/>
      <c r="FBU10" s="41"/>
      <c r="FBV10" s="41"/>
      <c r="FBX10" s="38"/>
      <c r="FCL10" s="41"/>
      <c r="FCM10" s="41"/>
      <c r="FCN10" s="41"/>
      <c r="FCO10" s="41"/>
      <c r="FCP10" s="41"/>
      <c r="FCR10" s="38"/>
      <c r="FDF10" s="41"/>
      <c r="FDG10" s="41"/>
      <c r="FDH10" s="41"/>
      <c r="FDI10" s="41"/>
      <c r="FDJ10" s="41"/>
      <c r="FDL10" s="38"/>
      <c r="FDZ10" s="41"/>
      <c r="FEA10" s="41"/>
      <c r="FEB10" s="41"/>
      <c r="FEC10" s="41"/>
      <c r="FED10" s="41"/>
      <c r="FEF10" s="38"/>
      <c r="FET10" s="41"/>
      <c r="FEU10" s="41"/>
      <c r="FEV10" s="41"/>
      <c r="FEW10" s="41"/>
      <c r="FEX10" s="41"/>
      <c r="FEZ10" s="38"/>
      <c r="FFN10" s="41"/>
      <c r="FFO10" s="41"/>
      <c r="FFP10" s="41"/>
      <c r="FFQ10" s="41"/>
      <c r="FFR10" s="41"/>
      <c r="FFT10" s="38"/>
      <c r="FGH10" s="41"/>
      <c r="FGI10" s="41"/>
      <c r="FGJ10" s="41"/>
      <c r="FGK10" s="41"/>
      <c r="FGL10" s="41"/>
      <c r="FGN10" s="38"/>
      <c r="FHB10" s="41"/>
      <c r="FHC10" s="41"/>
      <c r="FHD10" s="41"/>
      <c r="FHE10" s="41"/>
      <c r="FHF10" s="41"/>
      <c r="FHH10" s="38"/>
      <c r="FHV10" s="41"/>
      <c r="FHW10" s="41"/>
      <c r="FHX10" s="41"/>
      <c r="FHY10" s="41"/>
      <c r="FHZ10" s="41"/>
      <c r="FIB10" s="38"/>
      <c r="FIP10" s="41"/>
      <c r="FIQ10" s="41"/>
      <c r="FIR10" s="41"/>
      <c r="FIS10" s="41"/>
      <c r="FIT10" s="41"/>
      <c r="FIV10" s="38"/>
      <c r="FJJ10" s="41"/>
      <c r="FJK10" s="41"/>
      <c r="FJL10" s="41"/>
      <c r="FJM10" s="41"/>
      <c r="FJN10" s="41"/>
      <c r="FJP10" s="38"/>
      <c r="FKD10" s="41"/>
      <c r="FKE10" s="41"/>
      <c r="FKF10" s="41"/>
      <c r="FKG10" s="41"/>
      <c r="FKH10" s="41"/>
      <c r="FKJ10" s="38"/>
      <c r="FKX10" s="41"/>
      <c r="FKY10" s="41"/>
      <c r="FKZ10" s="41"/>
      <c r="FLA10" s="41"/>
      <c r="FLB10" s="41"/>
      <c r="FLD10" s="38"/>
      <c r="FLR10" s="41"/>
      <c r="FLS10" s="41"/>
      <c r="FLT10" s="41"/>
      <c r="FLU10" s="41"/>
      <c r="FLV10" s="41"/>
      <c r="FLX10" s="38"/>
      <c r="FML10" s="41"/>
      <c r="FMM10" s="41"/>
      <c r="FMN10" s="41"/>
      <c r="FMO10" s="41"/>
      <c r="FMP10" s="41"/>
      <c r="FMR10" s="38"/>
      <c r="FNF10" s="41"/>
      <c r="FNG10" s="41"/>
      <c r="FNH10" s="41"/>
      <c r="FNI10" s="41"/>
      <c r="FNJ10" s="41"/>
      <c r="FNL10" s="38"/>
      <c r="FNZ10" s="41"/>
      <c r="FOA10" s="41"/>
      <c r="FOB10" s="41"/>
      <c r="FOC10" s="41"/>
      <c r="FOD10" s="41"/>
      <c r="FOF10" s="38"/>
      <c r="FOT10" s="41"/>
      <c r="FOU10" s="41"/>
      <c r="FOV10" s="41"/>
      <c r="FOW10" s="41"/>
      <c r="FOX10" s="41"/>
      <c r="FOZ10" s="38"/>
      <c r="FPN10" s="41"/>
      <c r="FPO10" s="41"/>
      <c r="FPP10" s="41"/>
      <c r="FPQ10" s="41"/>
      <c r="FPR10" s="41"/>
      <c r="FPT10" s="38"/>
      <c r="FQH10" s="41"/>
      <c r="FQI10" s="41"/>
      <c r="FQJ10" s="41"/>
      <c r="FQK10" s="41"/>
      <c r="FQL10" s="41"/>
      <c r="FQN10" s="38"/>
      <c r="FRB10" s="41"/>
      <c r="FRC10" s="41"/>
      <c r="FRD10" s="41"/>
      <c r="FRE10" s="41"/>
      <c r="FRF10" s="41"/>
      <c r="FRH10" s="38"/>
      <c r="FRV10" s="41"/>
      <c r="FRW10" s="41"/>
      <c r="FRX10" s="41"/>
      <c r="FRY10" s="41"/>
      <c r="FRZ10" s="41"/>
      <c r="FSB10" s="38"/>
      <c r="FSP10" s="41"/>
      <c r="FSQ10" s="41"/>
      <c r="FSR10" s="41"/>
      <c r="FSS10" s="41"/>
      <c r="FST10" s="41"/>
      <c r="FSV10" s="38"/>
      <c r="FTJ10" s="41"/>
      <c r="FTK10" s="41"/>
      <c r="FTL10" s="41"/>
      <c r="FTM10" s="41"/>
      <c r="FTN10" s="41"/>
      <c r="FTP10" s="38"/>
      <c r="FUD10" s="41"/>
      <c r="FUE10" s="41"/>
      <c r="FUF10" s="41"/>
      <c r="FUG10" s="41"/>
      <c r="FUH10" s="41"/>
      <c r="FUJ10" s="38"/>
      <c r="FUX10" s="41"/>
      <c r="FUY10" s="41"/>
      <c r="FUZ10" s="41"/>
      <c r="FVA10" s="41"/>
      <c r="FVB10" s="41"/>
      <c r="FVD10" s="38"/>
      <c r="FVR10" s="41"/>
      <c r="FVS10" s="41"/>
      <c r="FVT10" s="41"/>
      <c r="FVU10" s="41"/>
      <c r="FVV10" s="41"/>
      <c r="FVX10" s="38"/>
      <c r="FWL10" s="41"/>
      <c r="FWM10" s="41"/>
      <c r="FWN10" s="41"/>
      <c r="FWO10" s="41"/>
      <c r="FWP10" s="41"/>
      <c r="FWR10" s="38"/>
      <c r="FXF10" s="41"/>
      <c r="FXG10" s="41"/>
      <c r="FXH10" s="41"/>
      <c r="FXI10" s="41"/>
      <c r="FXJ10" s="41"/>
      <c r="FXL10" s="38"/>
      <c r="FXZ10" s="41"/>
      <c r="FYA10" s="41"/>
      <c r="FYB10" s="41"/>
      <c r="FYC10" s="41"/>
      <c r="FYD10" s="41"/>
      <c r="FYF10" s="38"/>
      <c r="FYT10" s="41"/>
      <c r="FYU10" s="41"/>
      <c r="FYV10" s="41"/>
      <c r="FYW10" s="41"/>
      <c r="FYX10" s="41"/>
      <c r="FYZ10" s="38"/>
      <c r="FZN10" s="41"/>
      <c r="FZO10" s="41"/>
      <c r="FZP10" s="41"/>
      <c r="FZQ10" s="41"/>
      <c r="FZR10" s="41"/>
      <c r="FZT10" s="38"/>
      <c r="GAH10" s="41"/>
      <c r="GAI10" s="41"/>
      <c r="GAJ10" s="41"/>
      <c r="GAK10" s="41"/>
      <c r="GAL10" s="41"/>
      <c r="GAN10" s="38"/>
      <c r="GBB10" s="41"/>
      <c r="GBC10" s="41"/>
      <c r="GBD10" s="41"/>
      <c r="GBE10" s="41"/>
      <c r="GBF10" s="41"/>
      <c r="GBH10" s="38"/>
      <c r="GBV10" s="41"/>
      <c r="GBW10" s="41"/>
      <c r="GBX10" s="41"/>
      <c r="GBY10" s="41"/>
      <c r="GBZ10" s="41"/>
      <c r="GCB10" s="38"/>
      <c r="GCP10" s="41"/>
      <c r="GCQ10" s="41"/>
      <c r="GCR10" s="41"/>
      <c r="GCS10" s="41"/>
      <c r="GCT10" s="41"/>
      <c r="GCV10" s="38"/>
      <c r="GDJ10" s="41"/>
      <c r="GDK10" s="41"/>
      <c r="GDL10" s="41"/>
      <c r="GDM10" s="41"/>
      <c r="GDN10" s="41"/>
      <c r="GDP10" s="38"/>
      <c r="GED10" s="41"/>
      <c r="GEE10" s="41"/>
      <c r="GEF10" s="41"/>
      <c r="GEG10" s="41"/>
      <c r="GEH10" s="41"/>
      <c r="GEJ10" s="38"/>
      <c r="GEX10" s="41"/>
      <c r="GEY10" s="41"/>
      <c r="GEZ10" s="41"/>
      <c r="GFA10" s="41"/>
      <c r="GFB10" s="41"/>
      <c r="GFD10" s="38"/>
      <c r="GFR10" s="41"/>
      <c r="GFS10" s="41"/>
      <c r="GFT10" s="41"/>
      <c r="GFU10" s="41"/>
      <c r="GFV10" s="41"/>
      <c r="GFX10" s="38"/>
      <c r="GGL10" s="41"/>
      <c r="GGM10" s="41"/>
      <c r="GGN10" s="41"/>
      <c r="GGO10" s="41"/>
      <c r="GGP10" s="41"/>
      <c r="GGR10" s="38"/>
      <c r="GHF10" s="41"/>
      <c r="GHG10" s="41"/>
      <c r="GHH10" s="41"/>
      <c r="GHI10" s="41"/>
      <c r="GHJ10" s="41"/>
      <c r="GHL10" s="38"/>
      <c r="GHZ10" s="41"/>
      <c r="GIA10" s="41"/>
      <c r="GIB10" s="41"/>
      <c r="GIC10" s="41"/>
      <c r="GID10" s="41"/>
      <c r="GIF10" s="38"/>
      <c r="GIT10" s="41"/>
      <c r="GIU10" s="41"/>
      <c r="GIV10" s="41"/>
      <c r="GIW10" s="41"/>
      <c r="GIX10" s="41"/>
      <c r="GIZ10" s="38"/>
      <c r="GJN10" s="41"/>
      <c r="GJO10" s="41"/>
      <c r="GJP10" s="41"/>
      <c r="GJQ10" s="41"/>
      <c r="GJR10" s="41"/>
      <c r="GJT10" s="38"/>
      <c r="GKH10" s="41"/>
      <c r="GKI10" s="41"/>
      <c r="GKJ10" s="41"/>
      <c r="GKK10" s="41"/>
      <c r="GKL10" s="41"/>
      <c r="GKN10" s="38"/>
      <c r="GLB10" s="41"/>
      <c r="GLC10" s="41"/>
      <c r="GLD10" s="41"/>
      <c r="GLE10" s="41"/>
      <c r="GLF10" s="41"/>
      <c r="GLH10" s="38"/>
      <c r="GLV10" s="41"/>
      <c r="GLW10" s="41"/>
      <c r="GLX10" s="41"/>
      <c r="GLY10" s="41"/>
      <c r="GLZ10" s="41"/>
      <c r="GMB10" s="38"/>
      <c r="GMP10" s="41"/>
      <c r="GMQ10" s="41"/>
      <c r="GMR10" s="41"/>
      <c r="GMS10" s="41"/>
      <c r="GMT10" s="41"/>
      <c r="GMV10" s="38"/>
      <c r="GNJ10" s="41"/>
      <c r="GNK10" s="41"/>
      <c r="GNL10" s="41"/>
      <c r="GNM10" s="41"/>
      <c r="GNN10" s="41"/>
      <c r="GNP10" s="38"/>
      <c r="GOD10" s="41"/>
      <c r="GOE10" s="41"/>
      <c r="GOF10" s="41"/>
      <c r="GOG10" s="41"/>
      <c r="GOH10" s="41"/>
      <c r="GOJ10" s="38"/>
      <c r="GOX10" s="41"/>
      <c r="GOY10" s="41"/>
      <c r="GOZ10" s="41"/>
      <c r="GPA10" s="41"/>
      <c r="GPB10" s="41"/>
      <c r="GPD10" s="38"/>
      <c r="GPR10" s="41"/>
      <c r="GPS10" s="41"/>
      <c r="GPT10" s="41"/>
      <c r="GPU10" s="41"/>
      <c r="GPV10" s="41"/>
      <c r="GPX10" s="38"/>
      <c r="GQL10" s="41"/>
      <c r="GQM10" s="41"/>
      <c r="GQN10" s="41"/>
      <c r="GQO10" s="41"/>
      <c r="GQP10" s="41"/>
      <c r="GQR10" s="38"/>
      <c r="GRF10" s="41"/>
      <c r="GRG10" s="41"/>
      <c r="GRH10" s="41"/>
      <c r="GRI10" s="41"/>
      <c r="GRJ10" s="41"/>
      <c r="GRL10" s="38"/>
      <c r="GRZ10" s="41"/>
      <c r="GSA10" s="41"/>
      <c r="GSB10" s="41"/>
      <c r="GSC10" s="41"/>
      <c r="GSD10" s="41"/>
      <c r="GSF10" s="38"/>
      <c r="GST10" s="41"/>
      <c r="GSU10" s="41"/>
      <c r="GSV10" s="41"/>
      <c r="GSW10" s="41"/>
      <c r="GSX10" s="41"/>
      <c r="GSZ10" s="38"/>
      <c r="GTN10" s="41"/>
      <c r="GTO10" s="41"/>
      <c r="GTP10" s="41"/>
      <c r="GTQ10" s="41"/>
      <c r="GTR10" s="41"/>
      <c r="GTT10" s="38"/>
      <c r="GUH10" s="41"/>
      <c r="GUI10" s="41"/>
      <c r="GUJ10" s="41"/>
      <c r="GUK10" s="41"/>
      <c r="GUL10" s="41"/>
      <c r="GUN10" s="38"/>
      <c r="GVB10" s="41"/>
      <c r="GVC10" s="41"/>
      <c r="GVD10" s="41"/>
      <c r="GVE10" s="41"/>
      <c r="GVF10" s="41"/>
      <c r="GVH10" s="38"/>
      <c r="GVV10" s="41"/>
      <c r="GVW10" s="41"/>
      <c r="GVX10" s="41"/>
      <c r="GVY10" s="41"/>
      <c r="GVZ10" s="41"/>
      <c r="GWB10" s="38"/>
      <c r="GWP10" s="41"/>
      <c r="GWQ10" s="41"/>
      <c r="GWR10" s="41"/>
      <c r="GWS10" s="41"/>
      <c r="GWT10" s="41"/>
      <c r="GWV10" s="38"/>
      <c r="GXJ10" s="41"/>
      <c r="GXK10" s="41"/>
      <c r="GXL10" s="41"/>
      <c r="GXM10" s="41"/>
      <c r="GXN10" s="41"/>
      <c r="GXP10" s="38"/>
      <c r="GYD10" s="41"/>
      <c r="GYE10" s="41"/>
      <c r="GYF10" s="41"/>
      <c r="GYG10" s="41"/>
      <c r="GYH10" s="41"/>
      <c r="GYJ10" s="38"/>
      <c r="GYX10" s="41"/>
      <c r="GYY10" s="41"/>
      <c r="GYZ10" s="41"/>
      <c r="GZA10" s="41"/>
      <c r="GZB10" s="41"/>
      <c r="GZD10" s="38"/>
      <c r="GZR10" s="41"/>
      <c r="GZS10" s="41"/>
      <c r="GZT10" s="41"/>
      <c r="GZU10" s="41"/>
      <c r="GZV10" s="41"/>
      <c r="GZX10" s="38"/>
      <c r="HAL10" s="41"/>
      <c r="HAM10" s="41"/>
      <c r="HAN10" s="41"/>
      <c r="HAO10" s="41"/>
      <c r="HAP10" s="41"/>
      <c r="HAR10" s="38"/>
      <c r="HBF10" s="41"/>
      <c r="HBG10" s="41"/>
      <c r="HBH10" s="41"/>
      <c r="HBI10" s="41"/>
      <c r="HBJ10" s="41"/>
      <c r="HBL10" s="38"/>
      <c r="HBZ10" s="41"/>
      <c r="HCA10" s="41"/>
      <c r="HCB10" s="41"/>
      <c r="HCC10" s="41"/>
      <c r="HCD10" s="41"/>
      <c r="HCF10" s="38"/>
      <c r="HCT10" s="41"/>
      <c r="HCU10" s="41"/>
      <c r="HCV10" s="41"/>
      <c r="HCW10" s="41"/>
      <c r="HCX10" s="41"/>
      <c r="HCZ10" s="38"/>
      <c r="HDN10" s="41"/>
      <c r="HDO10" s="41"/>
      <c r="HDP10" s="41"/>
      <c r="HDQ10" s="41"/>
      <c r="HDR10" s="41"/>
      <c r="HDT10" s="38"/>
      <c r="HEH10" s="41"/>
      <c r="HEI10" s="41"/>
      <c r="HEJ10" s="41"/>
      <c r="HEK10" s="41"/>
      <c r="HEL10" s="41"/>
      <c r="HEN10" s="38"/>
      <c r="HFB10" s="41"/>
      <c r="HFC10" s="41"/>
      <c r="HFD10" s="41"/>
      <c r="HFE10" s="41"/>
      <c r="HFF10" s="41"/>
      <c r="HFH10" s="38"/>
      <c r="HFV10" s="41"/>
      <c r="HFW10" s="41"/>
      <c r="HFX10" s="41"/>
      <c r="HFY10" s="41"/>
      <c r="HFZ10" s="41"/>
      <c r="HGB10" s="38"/>
      <c r="HGP10" s="41"/>
      <c r="HGQ10" s="41"/>
      <c r="HGR10" s="41"/>
      <c r="HGS10" s="41"/>
      <c r="HGT10" s="41"/>
      <c r="HGV10" s="38"/>
      <c r="HHJ10" s="41"/>
      <c r="HHK10" s="41"/>
      <c r="HHL10" s="41"/>
      <c r="HHM10" s="41"/>
      <c r="HHN10" s="41"/>
      <c r="HHP10" s="38"/>
      <c r="HID10" s="41"/>
      <c r="HIE10" s="41"/>
      <c r="HIF10" s="41"/>
      <c r="HIG10" s="41"/>
      <c r="HIH10" s="41"/>
      <c r="HIJ10" s="38"/>
      <c r="HIX10" s="41"/>
      <c r="HIY10" s="41"/>
      <c r="HIZ10" s="41"/>
      <c r="HJA10" s="41"/>
      <c r="HJB10" s="41"/>
      <c r="HJD10" s="38"/>
      <c r="HJR10" s="41"/>
      <c r="HJS10" s="41"/>
      <c r="HJT10" s="41"/>
      <c r="HJU10" s="41"/>
      <c r="HJV10" s="41"/>
      <c r="HJX10" s="38"/>
      <c r="HKL10" s="41"/>
      <c r="HKM10" s="41"/>
      <c r="HKN10" s="41"/>
      <c r="HKO10" s="41"/>
      <c r="HKP10" s="41"/>
      <c r="HKR10" s="38"/>
      <c r="HLF10" s="41"/>
      <c r="HLG10" s="41"/>
      <c r="HLH10" s="41"/>
      <c r="HLI10" s="41"/>
      <c r="HLJ10" s="41"/>
      <c r="HLL10" s="38"/>
      <c r="HLZ10" s="41"/>
      <c r="HMA10" s="41"/>
      <c r="HMB10" s="41"/>
      <c r="HMC10" s="41"/>
      <c r="HMD10" s="41"/>
      <c r="HMF10" s="38"/>
      <c r="HMT10" s="41"/>
      <c r="HMU10" s="41"/>
      <c r="HMV10" s="41"/>
      <c r="HMW10" s="41"/>
      <c r="HMX10" s="41"/>
      <c r="HMZ10" s="38"/>
      <c r="HNN10" s="41"/>
      <c r="HNO10" s="41"/>
      <c r="HNP10" s="41"/>
      <c r="HNQ10" s="41"/>
      <c r="HNR10" s="41"/>
      <c r="HNT10" s="38"/>
      <c r="HOH10" s="41"/>
      <c r="HOI10" s="41"/>
      <c r="HOJ10" s="41"/>
      <c r="HOK10" s="41"/>
      <c r="HOL10" s="41"/>
      <c r="HON10" s="38"/>
      <c r="HPB10" s="41"/>
      <c r="HPC10" s="41"/>
      <c r="HPD10" s="41"/>
      <c r="HPE10" s="41"/>
      <c r="HPF10" s="41"/>
      <c r="HPH10" s="38"/>
      <c r="HPV10" s="41"/>
      <c r="HPW10" s="41"/>
      <c r="HPX10" s="41"/>
      <c r="HPY10" s="41"/>
      <c r="HPZ10" s="41"/>
      <c r="HQB10" s="38"/>
      <c r="HQP10" s="41"/>
      <c r="HQQ10" s="41"/>
      <c r="HQR10" s="41"/>
      <c r="HQS10" s="41"/>
      <c r="HQT10" s="41"/>
      <c r="HQV10" s="38"/>
      <c r="HRJ10" s="41"/>
      <c r="HRK10" s="41"/>
      <c r="HRL10" s="41"/>
      <c r="HRM10" s="41"/>
      <c r="HRN10" s="41"/>
      <c r="HRP10" s="38"/>
      <c r="HSD10" s="41"/>
      <c r="HSE10" s="41"/>
      <c r="HSF10" s="41"/>
      <c r="HSG10" s="41"/>
      <c r="HSH10" s="41"/>
      <c r="HSJ10" s="38"/>
      <c r="HSX10" s="41"/>
      <c r="HSY10" s="41"/>
      <c r="HSZ10" s="41"/>
      <c r="HTA10" s="41"/>
      <c r="HTB10" s="41"/>
      <c r="HTD10" s="38"/>
      <c r="HTR10" s="41"/>
      <c r="HTS10" s="41"/>
      <c r="HTT10" s="41"/>
      <c r="HTU10" s="41"/>
      <c r="HTV10" s="41"/>
      <c r="HTX10" s="38"/>
      <c r="HUL10" s="41"/>
      <c r="HUM10" s="41"/>
      <c r="HUN10" s="41"/>
      <c r="HUO10" s="41"/>
      <c r="HUP10" s="41"/>
      <c r="HUR10" s="38"/>
      <c r="HVF10" s="41"/>
      <c r="HVG10" s="41"/>
      <c r="HVH10" s="41"/>
      <c r="HVI10" s="41"/>
      <c r="HVJ10" s="41"/>
      <c r="HVL10" s="38"/>
      <c r="HVZ10" s="41"/>
      <c r="HWA10" s="41"/>
      <c r="HWB10" s="41"/>
      <c r="HWC10" s="41"/>
      <c r="HWD10" s="41"/>
      <c r="HWF10" s="38"/>
      <c r="HWT10" s="41"/>
      <c r="HWU10" s="41"/>
      <c r="HWV10" s="41"/>
      <c r="HWW10" s="41"/>
      <c r="HWX10" s="41"/>
      <c r="HWZ10" s="38"/>
      <c r="HXN10" s="41"/>
      <c r="HXO10" s="41"/>
      <c r="HXP10" s="41"/>
      <c r="HXQ10" s="41"/>
      <c r="HXR10" s="41"/>
      <c r="HXT10" s="38"/>
      <c r="HYH10" s="41"/>
      <c r="HYI10" s="41"/>
      <c r="HYJ10" s="41"/>
      <c r="HYK10" s="41"/>
      <c r="HYL10" s="41"/>
      <c r="HYN10" s="38"/>
      <c r="HZB10" s="41"/>
      <c r="HZC10" s="41"/>
      <c r="HZD10" s="41"/>
      <c r="HZE10" s="41"/>
      <c r="HZF10" s="41"/>
      <c r="HZH10" s="38"/>
      <c r="HZV10" s="41"/>
      <c r="HZW10" s="41"/>
      <c r="HZX10" s="41"/>
      <c r="HZY10" s="41"/>
      <c r="HZZ10" s="41"/>
      <c r="IAB10" s="38"/>
      <c r="IAP10" s="41"/>
      <c r="IAQ10" s="41"/>
      <c r="IAR10" s="41"/>
      <c r="IAS10" s="41"/>
      <c r="IAT10" s="41"/>
      <c r="IAV10" s="38"/>
      <c r="IBJ10" s="41"/>
      <c r="IBK10" s="41"/>
      <c r="IBL10" s="41"/>
      <c r="IBM10" s="41"/>
      <c r="IBN10" s="41"/>
      <c r="IBP10" s="38"/>
      <c r="ICD10" s="41"/>
      <c r="ICE10" s="41"/>
      <c r="ICF10" s="41"/>
      <c r="ICG10" s="41"/>
      <c r="ICH10" s="41"/>
      <c r="ICJ10" s="38"/>
      <c r="ICX10" s="41"/>
      <c r="ICY10" s="41"/>
      <c r="ICZ10" s="41"/>
      <c r="IDA10" s="41"/>
      <c r="IDB10" s="41"/>
      <c r="IDD10" s="38"/>
      <c r="IDR10" s="41"/>
      <c r="IDS10" s="41"/>
      <c r="IDT10" s="41"/>
      <c r="IDU10" s="41"/>
      <c r="IDV10" s="41"/>
      <c r="IDX10" s="38"/>
      <c r="IEL10" s="41"/>
      <c r="IEM10" s="41"/>
      <c r="IEN10" s="41"/>
      <c r="IEO10" s="41"/>
      <c r="IEP10" s="41"/>
      <c r="IER10" s="38"/>
      <c r="IFF10" s="41"/>
      <c r="IFG10" s="41"/>
      <c r="IFH10" s="41"/>
      <c r="IFI10" s="41"/>
      <c r="IFJ10" s="41"/>
      <c r="IFL10" s="38"/>
      <c r="IFZ10" s="41"/>
      <c r="IGA10" s="41"/>
      <c r="IGB10" s="41"/>
      <c r="IGC10" s="41"/>
      <c r="IGD10" s="41"/>
      <c r="IGF10" s="38"/>
      <c r="IGT10" s="41"/>
      <c r="IGU10" s="41"/>
      <c r="IGV10" s="41"/>
      <c r="IGW10" s="41"/>
      <c r="IGX10" s="41"/>
      <c r="IGZ10" s="38"/>
      <c r="IHN10" s="41"/>
      <c r="IHO10" s="41"/>
      <c r="IHP10" s="41"/>
      <c r="IHQ10" s="41"/>
      <c r="IHR10" s="41"/>
      <c r="IHT10" s="38"/>
      <c r="IIH10" s="41"/>
      <c r="III10" s="41"/>
      <c r="IIJ10" s="41"/>
      <c r="IIK10" s="41"/>
      <c r="IIL10" s="41"/>
      <c r="IIN10" s="38"/>
      <c r="IJB10" s="41"/>
      <c r="IJC10" s="41"/>
      <c r="IJD10" s="41"/>
      <c r="IJE10" s="41"/>
      <c r="IJF10" s="41"/>
      <c r="IJH10" s="38"/>
      <c r="IJV10" s="41"/>
      <c r="IJW10" s="41"/>
      <c r="IJX10" s="41"/>
      <c r="IJY10" s="41"/>
      <c r="IJZ10" s="41"/>
      <c r="IKB10" s="38"/>
      <c r="IKP10" s="41"/>
      <c r="IKQ10" s="41"/>
      <c r="IKR10" s="41"/>
      <c r="IKS10" s="41"/>
      <c r="IKT10" s="41"/>
      <c r="IKV10" s="38"/>
      <c r="ILJ10" s="41"/>
      <c r="ILK10" s="41"/>
      <c r="ILL10" s="41"/>
      <c r="ILM10" s="41"/>
      <c r="ILN10" s="41"/>
      <c r="ILP10" s="38"/>
      <c r="IMD10" s="41"/>
      <c r="IME10" s="41"/>
      <c r="IMF10" s="41"/>
      <c r="IMG10" s="41"/>
      <c r="IMH10" s="41"/>
      <c r="IMJ10" s="38"/>
      <c r="IMX10" s="41"/>
      <c r="IMY10" s="41"/>
      <c r="IMZ10" s="41"/>
      <c r="INA10" s="41"/>
      <c r="INB10" s="41"/>
      <c r="IND10" s="38"/>
      <c r="INR10" s="41"/>
      <c r="INS10" s="41"/>
      <c r="INT10" s="41"/>
      <c r="INU10" s="41"/>
      <c r="INV10" s="41"/>
      <c r="INX10" s="38"/>
      <c r="IOL10" s="41"/>
      <c r="IOM10" s="41"/>
      <c r="ION10" s="41"/>
      <c r="IOO10" s="41"/>
      <c r="IOP10" s="41"/>
      <c r="IOR10" s="38"/>
      <c r="IPF10" s="41"/>
      <c r="IPG10" s="41"/>
      <c r="IPH10" s="41"/>
      <c r="IPI10" s="41"/>
      <c r="IPJ10" s="41"/>
      <c r="IPL10" s="38"/>
      <c r="IPZ10" s="41"/>
      <c r="IQA10" s="41"/>
      <c r="IQB10" s="41"/>
      <c r="IQC10" s="41"/>
      <c r="IQD10" s="41"/>
      <c r="IQF10" s="38"/>
      <c r="IQT10" s="41"/>
      <c r="IQU10" s="41"/>
      <c r="IQV10" s="41"/>
      <c r="IQW10" s="41"/>
      <c r="IQX10" s="41"/>
      <c r="IQZ10" s="38"/>
      <c r="IRN10" s="41"/>
      <c r="IRO10" s="41"/>
      <c r="IRP10" s="41"/>
      <c r="IRQ10" s="41"/>
      <c r="IRR10" s="41"/>
      <c r="IRT10" s="38"/>
      <c r="ISH10" s="41"/>
      <c r="ISI10" s="41"/>
      <c r="ISJ10" s="41"/>
      <c r="ISK10" s="41"/>
      <c r="ISL10" s="41"/>
      <c r="ISN10" s="38"/>
      <c r="ITB10" s="41"/>
      <c r="ITC10" s="41"/>
      <c r="ITD10" s="41"/>
      <c r="ITE10" s="41"/>
      <c r="ITF10" s="41"/>
      <c r="ITH10" s="38"/>
      <c r="ITV10" s="41"/>
      <c r="ITW10" s="41"/>
      <c r="ITX10" s="41"/>
      <c r="ITY10" s="41"/>
      <c r="ITZ10" s="41"/>
      <c r="IUB10" s="38"/>
      <c r="IUP10" s="41"/>
      <c r="IUQ10" s="41"/>
      <c r="IUR10" s="41"/>
      <c r="IUS10" s="41"/>
      <c r="IUT10" s="41"/>
      <c r="IUV10" s="38"/>
      <c r="IVJ10" s="41"/>
      <c r="IVK10" s="41"/>
      <c r="IVL10" s="41"/>
      <c r="IVM10" s="41"/>
      <c r="IVN10" s="41"/>
      <c r="IVP10" s="38"/>
      <c r="IWD10" s="41"/>
      <c r="IWE10" s="41"/>
      <c r="IWF10" s="41"/>
      <c r="IWG10" s="41"/>
      <c r="IWH10" s="41"/>
      <c r="IWJ10" s="38"/>
      <c r="IWX10" s="41"/>
      <c r="IWY10" s="41"/>
      <c r="IWZ10" s="41"/>
      <c r="IXA10" s="41"/>
      <c r="IXB10" s="41"/>
      <c r="IXD10" s="38"/>
      <c r="IXR10" s="41"/>
      <c r="IXS10" s="41"/>
      <c r="IXT10" s="41"/>
      <c r="IXU10" s="41"/>
      <c r="IXV10" s="41"/>
      <c r="IXX10" s="38"/>
      <c r="IYL10" s="41"/>
      <c r="IYM10" s="41"/>
      <c r="IYN10" s="41"/>
      <c r="IYO10" s="41"/>
      <c r="IYP10" s="41"/>
      <c r="IYR10" s="38"/>
      <c r="IZF10" s="41"/>
      <c r="IZG10" s="41"/>
      <c r="IZH10" s="41"/>
      <c r="IZI10" s="41"/>
      <c r="IZJ10" s="41"/>
      <c r="IZL10" s="38"/>
      <c r="IZZ10" s="41"/>
      <c r="JAA10" s="41"/>
      <c r="JAB10" s="41"/>
      <c r="JAC10" s="41"/>
      <c r="JAD10" s="41"/>
      <c r="JAF10" s="38"/>
      <c r="JAT10" s="41"/>
      <c r="JAU10" s="41"/>
      <c r="JAV10" s="41"/>
      <c r="JAW10" s="41"/>
      <c r="JAX10" s="41"/>
      <c r="JAZ10" s="38"/>
      <c r="JBN10" s="41"/>
      <c r="JBO10" s="41"/>
      <c r="JBP10" s="41"/>
      <c r="JBQ10" s="41"/>
      <c r="JBR10" s="41"/>
      <c r="JBT10" s="38"/>
      <c r="JCH10" s="41"/>
      <c r="JCI10" s="41"/>
      <c r="JCJ10" s="41"/>
      <c r="JCK10" s="41"/>
      <c r="JCL10" s="41"/>
      <c r="JCN10" s="38"/>
      <c r="JDB10" s="41"/>
      <c r="JDC10" s="41"/>
      <c r="JDD10" s="41"/>
      <c r="JDE10" s="41"/>
      <c r="JDF10" s="41"/>
      <c r="JDH10" s="38"/>
      <c r="JDV10" s="41"/>
      <c r="JDW10" s="41"/>
      <c r="JDX10" s="41"/>
      <c r="JDY10" s="41"/>
      <c r="JDZ10" s="41"/>
      <c r="JEB10" s="38"/>
      <c r="JEP10" s="41"/>
      <c r="JEQ10" s="41"/>
      <c r="JER10" s="41"/>
      <c r="JES10" s="41"/>
      <c r="JET10" s="41"/>
      <c r="JEV10" s="38"/>
      <c r="JFJ10" s="41"/>
      <c r="JFK10" s="41"/>
      <c r="JFL10" s="41"/>
      <c r="JFM10" s="41"/>
      <c r="JFN10" s="41"/>
      <c r="JFP10" s="38"/>
      <c r="JGD10" s="41"/>
      <c r="JGE10" s="41"/>
      <c r="JGF10" s="41"/>
      <c r="JGG10" s="41"/>
      <c r="JGH10" s="41"/>
      <c r="JGJ10" s="38"/>
      <c r="JGX10" s="41"/>
      <c r="JGY10" s="41"/>
      <c r="JGZ10" s="41"/>
      <c r="JHA10" s="41"/>
      <c r="JHB10" s="41"/>
      <c r="JHD10" s="38"/>
      <c r="JHR10" s="41"/>
      <c r="JHS10" s="41"/>
      <c r="JHT10" s="41"/>
      <c r="JHU10" s="41"/>
      <c r="JHV10" s="41"/>
      <c r="JHX10" s="38"/>
      <c r="JIL10" s="41"/>
      <c r="JIM10" s="41"/>
      <c r="JIN10" s="41"/>
      <c r="JIO10" s="41"/>
      <c r="JIP10" s="41"/>
      <c r="JIR10" s="38"/>
      <c r="JJF10" s="41"/>
      <c r="JJG10" s="41"/>
      <c r="JJH10" s="41"/>
      <c r="JJI10" s="41"/>
      <c r="JJJ10" s="41"/>
      <c r="JJL10" s="38"/>
      <c r="JJZ10" s="41"/>
      <c r="JKA10" s="41"/>
      <c r="JKB10" s="41"/>
      <c r="JKC10" s="41"/>
      <c r="JKD10" s="41"/>
      <c r="JKF10" s="38"/>
      <c r="JKT10" s="41"/>
      <c r="JKU10" s="41"/>
      <c r="JKV10" s="41"/>
      <c r="JKW10" s="41"/>
      <c r="JKX10" s="41"/>
      <c r="JKZ10" s="38"/>
      <c r="JLN10" s="41"/>
      <c r="JLO10" s="41"/>
      <c r="JLP10" s="41"/>
      <c r="JLQ10" s="41"/>
      <c r="JLR10" s="41"/>
      <c r="JLT10" s="38"/>
      <c r="JMH10" s="41"/>
      <c r="JMI10" s="41"/>
      <c r="JMJ10" s="41"/>
      <c r="JMK10" s="41"/>
      <c r="JML10" s="41"/>
      <c r="JMN10" s="38"/>
      <c r="JNB10" s="41"/>
      <c r="JNC10" s="41"/>
      <c r="JND10" s="41"/>
      <c r="JNE10" s="41"/>
      <c r="JNF10" s="41"/>
      <c r="JNH10" s="38"/>
      <c r="JNV10" s="41"/>
      <c r="JNW10" s="41"/>
      <c r="JNX10" s="41"/>
      <c r="JNY10" s="41"/>
      <c r="JNZ10" s="41"/>
      <c r="JOB10" s="38"/>
      <c r="JOP10" s="41"/>
      <c r="JOQ10" s="41"/>
      <c r="JOR10" s="41"/>
      <c r="JOS10" s="41"/>
      <c r="JOT10" s="41"/>
      <c r="JOV10" s="38"/>
      <c r="JPJ10" s="41"/>
      <c r="JPK10" s="41"/>
      <c r="JPL10" s="41"/>
      <c r="JPM10" s="41"/>
      <c r="JPN10" s="41"/>
      <c r="JPP10" s="38"/>
      <c r="JQD10" s="41"/>
      <c r="JQE10" s="41"/>
      <c r="JQF10" s="41"/>
      <c r="JQG10" s="41"/>
      <c r="JQH10" s="41"/>
      <c r="JQJ10" s="38"/>
      <c r="JQX10" s="41"/>
      <c r="JQY10" s="41"/>
      <c r="JQZ10" s="41"/>
      <c r="JRA10" s="41"/>
      <c r="JRB10" s="41"/>
      <c r="JRD10" s="38"/>
      <c r="JRR10" s="41"/>
      <c r="JRS10" s="41"/>
      <c r="JRT10" s="41"/>
      <c r="JRU10" s="41"/>
      <c r="JRV10" s="41"/>
      <c r="JRX10" s="38"/>
      <c r="JSL10" s="41"/>
      <c r="JSM10" s="41"/>
      <c r="JSN10" s="41"/>
      <c r="JSO10" s="41"/>
      <c r="JSP10" s="41"/>
      <c r="JSR10" s="38"/>
      <c r="JTF10" s="41"/>
      <c r="JTG10" s="41"/>
      <c r="JTH10" s="41"/>
      <c r="JTI10" s="41"/>
      <c r="JTJ10" s="41"/>
      <c r="JTL10" s="38"/>
      <c r="JTZ10" s="41"/>
      <c r="JUA10" s="41"/>
      <c r="JUB10" s="41"/>
      <c r="JUC10" s="41"/>
      <c r="JUD10" s="41"/>
      <c r="JUF10" s="38"/>
      <c r="JUT10" s="41"/>
      <c r="JUU10" s="41"/>
      <c r="JUV10" s="41"/>
      <c r="JUW10" s="41"/>
      <c r="JUX10" s="41"/>
      <c r="JUZ10" s="38"/>
      <c r="JVN10" s="41"/>
      <c r="JVO10" s="41"/>
      <c r="JVP10" s="41"/>
      <c r="JVQ10" s="41"/>
      <c r="JVR10" s="41"/>
      <c r="JVT10" s="38"/>
      <c r="JWH10" s="41"/>
      <c r="JWI10" s="41"/>
      <c r="JWJ10" s="41"/>
      <c r="JWK10" s="41"/>
      <c r="JWL10" s="41"/>
      <c r="JWN10" s="38"/>
      <c r="JXB10" s="41"/>
      <c r="JXC10" s="41"/>
      <c r="JXD10" s="41"/>
      <c r="JXE10" s="41"/>
      <c r="JXF10" s="41"/>
      <c r="JXH10" s="38"/>
      <c r="JXV10" s="41"/>
      <c r="JXW10" s="41"/>
      <c r="JXX10" s="41"/>
      <c r="JXY10" s="41"/>
      <c r="JXZ10" s="41"/>
      <c r="JYB10" s="38"/>
      <c r="JYP10" s="41"/>
      <c r="JYQ10" s="41"/>
      <c r="JYR10" s="41"/>
      <c r="JYS10" s="41"/>
      <c r="JYT10" s="41"/>
      <c r="JYV10" s="38"/>
      <c r="JZJ10" s="41"/>
      <c r="JZK10" s="41"/>
      <c r="JZL10" s="41"/>
      <c r="JZM10" s="41"/>
      <c r="JZN10" s="41"/>
      <c r="JZP10" s="38"/>
      <c r="KAD10" s="41"/>
      <c r="KAE10" s="41"/>
      <c r="KAF10" s="41"/>
      <c r="KAG10" s="41"/>
      <c r="KAH10" s="41"/>
      <c r="KAJ10" s="38"/>
      <c r="KAX10" s="41"/>
      <c r="KAY10" s="41"/>
      <c r="KAZ10" s="41"/>
      <c r="KBA10" s="41"/>
      <c r="KBB10" s="41"/>
      <c r="KBD10" s="38"/>
      <c r="KBR10" s="41"/>
      <c r="KBS10" s="41"/>
      <c r="KBT10" s="41"/>
      <c r="KBU10" s="41"/>
      <c r="KBV10" s="41"/>
      <c r="KBX10" s="38"/>
      <c r="KCL10" s="41"/>
      <c r="KCM10" s="41"/>
      <c r="KCN10" s="41"/>
      <c r="KCO10" s="41"/>
      <c r="KCP10" s="41"/>
      <c r="KCR10" s="38"/>
      <c r="KDF10" s="41"/>
      <c r="KDG10" s="41"/>
      <c r="KDH10" s="41"/>
      <c r="KDI10" s="41"/>
      <c r="KDJ10" s="41"/>
      <c r="KDL10" s="38"/>
      <c r="KDZ10" s="41"/>
      <c r="KEA10" s="41"/>
      <c r="KEB10" s="41"/>
      <c r="KEC10" s="41"/>
      <c r="KED10" s="41"/>
      <c r="KEF10" s="38"/>
      <c r="KET10" s="41"/>
      <c r="KEU10" s="41"/>
      <c r="KEV10" s="41"/>
      <c r="KEW10" s="41"/>
      <c r="KEX10" s="41"/>
      <c r="KEZ10" s="38"/>
      <c r="KFN10" s="41"/>
      <c r="KFO10" s="41"/>
      <c r="KFP10" s="41"/>
      <c r="KFQ10" s="41"/>
      <c r="KFR10" s="41"/>
      <c r="KFT10" s="38"/>
      <c r="KGH10" s="41"/>
      <c r="KGI10" s="41"/>
      <c r="KGJ10" s="41"/>
      <c r="KGK10" s="41"/>
      <c r="KGL10" s="41"/>
      <c r="KGN10" s="38"/>
      <c r="KHB10" s="41"/>
      <c r="KHC10" s="41"/>
      <c r="KHD10" s="41"/>
      <c r="KHE10" s="41"/>
      <c r="KHF10" s="41"/>
      <c r="KHH10" s="38"/>
      <c r="KHV10" s="41"/>
      <c r="KHW10" s="41"/>
      <c r="KHX10" s="41"/>
      <c r="KHY10" s="41"/>
      <c r="KHZ10" s="41"/>
      <c r="KIB10" s="38"/>
      <c r="KIP10" s="41"/>
      <c r="KIQ10" s="41"/>
      <c r="KIR10" s="41"/>
      <c r="KIS10" s="41"/>
      <c r="KIT10" s="41"/>
      <c r="KIV10" s="38"/>
      <c r="KJJ10" s="41"/>
      <c r="KJK10" s="41"/>
      <c r="KJL10" s="41"/>
      <c r="KJM10" s="41"/>
      <c r="KJN10" s="41"/>
      <c r="KJP10" s="38"/>
      <c r="KKD10" s="41"/>
      <c r="KKE10" s="41"/>
      <c r="KKF10" s="41"/>
      <c r="KKG10" s="41"/>
      <c r="KKH10" s="41"/>
      <c r="KKJ10" s="38"/>
      <c r="KKX10" s="41"/>
      <c r="KKY10" s="41"/>
      <c r="KKZ10" s="41"/>
      <c r="KLA10" s="41"/>
      <c r="KLB10" s="41"/>
      <c r="KLD10" s="38"/>
      <c r="KLR10" s="41"/>
      <c r="KLS10" s="41"/>
      <c r="KLT10" s="41"/>
      <c r="KLU10" s="41"/>
      <c r="KLV10" s="41"/>
      <c r="KLX10" s="38"/>
      <c r="KML10" s="41"/>
      <c r="KMM10" s="41"/>
      <c r="KMN10" s="41"/>
      <c r="KMO10" s="41"/>
      <c r="KMP10" s="41"/>
      <c r="KMR10" s="38"/>
      <c r="KNF10" s="41"/>
      <c r="KNG10" s="41"/>
      <c r="KNH10" s="41"/>
      <c r="KNI10" s="41"/>
      <c r="KNJ10" s="41"/>
      <c r="KNL10" s="38"/>
      <c r="KNZ10" s="41"/>
      <c r="KOA10" s="41"/>
      <c r="KOB10" s="41"/>
      <c r="KOC10" s="41"/>
      <c r="KOD10" s="41"/>
      <c r="KOF10" s="38"/>
      <c r="KOT10" s="41"/>
      <c r="KOU10" s="41"/>
      <c r="KOV10" s="41"/>
      <c r="KOW10" s="41"/>
      <c r="KOX10" s="41"/>
      <c r="KOZ10" s="38"/>
      <c r="KPN10" s="41"/>
      <c r="KPO10" s="41"/>
      <c r="KPP10" s="41"/>
      <c r="KPQ10" s="41"/>
      <c r="KPR10" s="41"/>
      <c r="KPT10" s="38"/>
      <c r="KQH10" s="41"/>
      <c r="KQI10" s="41"/>
      <c r="KQJ10" s="41"/>
      <c r="KQK10" s="41"/>
      <c r="KQL10" s="41"/>
      <c r="KQN10" s="38"/>
      <c r="KRB10" s="41"/>
      <c r="KRC10" s="41"/>
      <c r="KRD10" s="41"/>
      <c r="KRE10" s="41"/>
      <c r="KRF10" s="41"/>
      <c r="KRH10" s="38"/>
      <c r="KRV10" s="41"/>
      <c r="KRW10" s="41"/>
      <c r="KRX10" s="41"/>
      <c r="KRY10" s="41"/>
      <c r="KRZ10" s="41"/>
      <c r="KSB10" s="38"/>
      <c r="KSP10" s="41"/>
      <c r="KSQ10" s="41"/>
      <c r="KSR10" s="41"/>
      <c r="KSS10" s="41"/>
      <c r="KST10" s="41"/>
      <c r="KSV10" s="38"/>
      <c r="KTJ10" s="41"/>
      <c r="KTK10" s="41"/>
      <c r="KTL10" s="41"/>
      <c r="KTM10" s="41"/>
      <c r="KTN10" s="41"/>
      <c r="KTP10" s="38"/>
      <c r="KUD10" s="41"/>
      <c r="KUE10" s="41"/>
      <c r="KUF10" s="41"/>
      <c r="KUG10" s="41"/>
      <c r="KUH10" s="41"/>
      <c r="KUJ10" s="38"/>
      <c r="KUX10" s="41"/>
      <c r="KUY10" s="41"/>
      <c r="KUZ10" s="41"/>
      <c r="KVA10" s="41"/>
      <c r="KVB10" s="41"/>
      <c r="KVD10" s="38"/>
      <c r="KVR10" s="41"/>
      <c r="KVS10" s="41"/>
      <c r="KVT10" s="41"/>
      <c r="KVU10" s="41"/>
      <c r="KVV10" s="41"/>
      <c r="KVX10" s="38"/>
      <c r="KWL10" s="41"/>
      <c r="KWM10" s="41"/>
      <c r="KWN10" s="41"/>
      <c r="KWO10" s="41"/>
      <c r="KWP10" s="41"/>
      <c r="KWR10" s="38"/>
      <c r="KXF10" s="41"/>
      <c r="KXG10" s="41"/>
      <c r="KXH10" s="41"/>
      <c r="KXI10" s="41"/>
      <c r="KXJ10" s="41"/>
      <c r="KXL10" s="38"/>
      <c r="KXZ10" s="41"/>
      <c r="KYA10" s="41"/>
      <c r="KYB10" s="41"/>
      <c r="KYC10" s="41"/>
      <c r="KYD10" s="41"/>
      <c r="KYF10" s="38"/>
      <c r="KYT10" s="41"/>
      <c r="KYU10" s="41"/>
      <c r="KYV10" s="41"/>
      <c r="KYW10" s="41"/>
      <c r="KYX10" s="41"/>
      <c r="KYZ10" s="38"/>
      <c r="KZN10" s="41"/>
      <c r="KZO10" s="41"/>
      <c r="KZP10" s="41"/>
      <c r="KZQ10" s="41"/>
      <c r="KZR10" s="41"/>
      <c r="KZT10" s="38"/>
      <c r="LAH10" s="41"/>
      <c r="LAI10" s="41"/>
      <c r="LAJ10" s="41"/>
      <c r="LAK10" s="41"/>
      <c r="LAL10" s="41"/>
      <c r="LAN10" s="38"/>
      <c r="LBB10" s="41"/>
      <c r="LBC10" s="41"/>
      <c r="LBD10" s="41"/>
      <c r="LBE10" s="41"/>
      <c r="LBF10" s="41"/>
      <c r="LBH10" s="38"/>
      <c r="LBV10" s="41"/>
      <c r="LBW10" s="41"/>
      <c r="LBX10" s="41"/>
      <c r="LBY10" s="41"/>
      <c r="LBZ10" s="41"/>
      <c r="LCB10" s="38"/>
      <c r="LCP10" s="41"/>
      <c r="LCQ10" s="41"/>
      <c r="LCR10" s="41"/>
      <c r="LCS10" s="41"/>
      <c r="LCT10" s="41"/>
      <c r="LCV10" s="38"/>
      <c r="LDJ10" s="41"/>
      <c r="LDK10" s="41"/>
      <c r="LDL10" s="41"/>
      <c r="LDM10" s="41"/>
      <c r="LDN10" s="41"/>
      <c r="LDP10" s="38"/>
      <c r="LED10" s="41"/>
      <c r="LEE10" s="41"/>
      <c r="LEF10" s="41"/>
      <c r="LEG10" s="41"/>
      <c r="LEH10" s="41"/>
      <c r="LEJ10" s="38"/>
      <c r="LEX10" s="41"/>
      <c r="LEY10" s="41"/>
      <c r="LEZ10" s="41"/>
      <c r="LFA10" s="41"/>
      <c r="LFB10" s="41"/>
      <c r="LFD10" s="38"/>
      <c r="LFR10" s="41"/>
      <c r="LFS10" s="41"/>
      <c r="LFT10" s="41"/>
      <c r="LFU10" s="41"/>
      <c r="LFV10" s="41"/>
      <c r="LFX10" s="38"/>
      <c r="LGL10" s="41"/>
      <c r="LGM10" s="41"/>
      <c r="LGN10" s="41"/>
      <c r="LGO10" s="41"/>
      <c r="LGP10" s="41"/>
      <c r="LGR10" s="38"/>
      <c r="LHF10" s="41"/>
      <c r="LHG10" s="41"/>
      <c r="LHH10" s="41"/>
      <c r="LHI10" s="41"/>
      <c r="LHJ10" s="41"/>
      <c r="LHL10" s="38"/>
      <c r="LHZ10" s="41"/>
      <c r="LIA10" s="41"/>
      <c r="LIB10" s="41"/>
      <c r="LIC10" s="41"/>
      <c r="LID10" s="41"/>
      <c r="LIF10" s="38"/>
      <c r="LIT10" s="41"/>
      <c r="LIU10" s="41"/>
      <c r="LIV10" s="41"/>
      <c r="LIW10" s="41"/>
      <c r="LIX10" s="41"/>
      <c r="LIZ10" s="38"/>
      <c r="LJN10" s="41"/>
      <c r="LJO10" s="41"/>
      <c r="LJP10" s="41"/>
      <c r="LJQ10" s="41"/>
      <c r="LJR10" s="41"/>
      <c r="LJT10" s="38"/>
      <c r="LKH10" s="41"/>
      <c r="LKI10" s="41"/>
      <c r="LKJ10" s="41"/>
      <c r="LKK10" s="41"/>
      <c r="LKL10" s="41"/>
      <c r="LKN10" s="38"/>
      <c r="LLB10" s="41"/>
      <c r="LLC10" s="41"/>
      <c r="LLD10" s="41"/>
      <c r="LLE10" s="41"/>
      <c r="LLF10" s="41"/>
      <c r="LLH10" s="38"/>
      <c r="LLV10" s="41"/>
      <c r="LLW10" s="41"/>
      <c r="LLX10" s="41"/>
      <c r="LLY10" s="41"/>
      <c r="LLZ10" s="41"/>
      <c r="LMB10" s="38"/>
      <c r="LMP10" s="41"/>
      <c r="LMQ10" s="41"/>
      <c r="LMR10" s="41"/>
      <c r="LMS10" s="41"/>
      <c r="LMT10" s="41"/>
      <c r="LMV10" s="38"/>
      <c r="LNJ10" s="41"/>
      <c r="LNK10" s="41"/>
      <c r="LNL10" s="41"/>
      <c r="LNM10" s="41"/>
      <c r="LNN10" s="41"/>
      <c r="LNP10" s="38"/>
      <c r="LOD10" s="41"/>
      <c r="LOE10" s="41"/>
      <c r="LOF10" s="41"/>
      <c r="LOG10" s="41"/>
      <c r="LOH10" s="41"/>
      <c r="LOJ10" s="38"/>
      <c r="LOX10" s="41"/>
      <c r="LOY10" s="41"/>
      <c r="LOZ10" s="41"/>
      <c r="LPA10" s="41"/>
      <c r="LPB10" s="41"/>
      <c r="LPD10" s="38"/>
      <c r="LPR10" s="41"/>
      <c r="LPS10" s="41"/>
      <c r="LPT10" s="41"/>
      <c r="LPU10" s="41"/>
      <c r="LPV10" s="41"/>
      <c r="LPX10" s="38"/>
      <c r="LQL10" s="41"/>
      <c r="LQM10" s="41"/>
      <c r="LQN10" s="41"/>
      <c r="LQO10" s="41"/>
      <c r="LQP10" s="41"/>
      <c r="LQR10" s="38"/>
      <c r="LRF10" s="41"/>
      <c r="LRG10" s="41"/>
      <c r="LRH10" s="41"/>
      <c r="LRI10" s="41"/>
      <c r="LRJ10" s="41"/>
      <c r="LRL10" s="38"/>
      <c r="LRZ10" s="41"/>
      <c r="LSA10" s="41"/>
      <c r="LSB10" s="41"/>
      <c r="LSC10" s="41"/>
      <c r="LSD10" s="41"/>
      <c r="LSF10" s="38"/>
      <c r="LST10" s="41"/>
      <c r="LSU10" s="41"/>
      <c r="LSV10" s="41"/>
      <c r="LSW10" s="41"/>
      <c r="LSX10" s="41"/>
      <c r="LSZ10" s="38"/>
      <c r="LTN10" s="41"/>
      <c r="LTO10" s="41"/>
      <c r="LTP10" s="41"/>
      <c r="LTQ10" s="41"/>
      <c r="LTR10" s="41"/>
      <c r="LTT10" s="38"/>
      <c r="LUH10" s="41"/>
      <c r="LUI10" s="41"/>
      <c r="LUJ10" s="41"/>
      <c r="LUK10" s="41"/>
      <c r="LUL10" s="41"/>
      <c r="LUN10" s="38"/>
      <c r="LVB10" s="41"/>
      <c r="LVC10" s="41"/>
      <c r="LVD10" s="41"/>
      <c r="LVE10" s="41"/>
      <c r="LVF10" s="41"/>
      <c r="LVH10" s="38"/>
      <c r="LVV10" s="41"/>
      <c r="LVW10" s="41"/>
      <c r="LVX10" s="41"/>
      <c r="LVY10" s="41"/>
      <c r="LVZ10" s="41"/>
      <c r="LWB10" s="38"/>
      <c r="LWP10" s="41"/>
      <c r="LWQ10" s="41"/>
      <c r="LWR10" s="41"/>
      <c r="LWS10" s="41"/>
      <c r="LWT10" s="41"/>
      <c r="LWV10" s="38"/>
      <c r="LXJ10" s="41"/>
      <c r="LXK10" s="41"/>
      <c r="LXL10" s="41"/>
      <c r="LXM10" s="41"/>
      <c r="LXN10" s="41"/>
      <c r="LXP10" s="38"/>
      <c r="LYD10" s="41"/>
      <c r="LYE10" s="41"/>
      <c r="LYF10" s="41"/>
      <c r="LYG10" s="41"/>
      <c r="LYH10" s="41"/>
      <c r="LYJ10" s="38"/>
      <c r="LYX10" s="41"/>
      <c r="LYY10" s="41"/>
      <c r="LYZ10" s="41"/>
      <c r="LZA10" s="41"/>
      <c r="LZB10" s="41"/>
      <c r="LZD10" s="38"/>
      <c r="LZR10" s="41"/>
      <c r="LZS10" s="41"/>
      <c r="LZT10" s="41"/>
      <c r="LZU10" s="41"/>
      <c r="LZV10" s="41"/>
      <c r="LZX10" s="38"/>
      <c r="MAL10" s="41"/>
      <c r="MAM10" s="41"/>
      <c r="MAN10" s="41"/>
      <c r="MAO10" s="41"/>
      <c r="MAP10" s="41"/>
      <c r="MAR10" s="38"/>
      <c r="MBF10" s="41"/>
      <c r="MBG10" s="41"/>
      <c r="MBH10" s="41"/>
      <c r="MBI10" s="41"/>
      <c r="MBJ10" s="41"/>
      <c r="MBL10" s="38"/>
      <c r="MBZ10" s="41"/>
      <c r="MCA10" s="41"/>
      <c r="MCB10" s="41"/>
      <c r="MCC10" s="41"/>
      <c r="MCD10" s="41"/>
      <c r="MCF10" s="38"/>
      <c r="MCT10" s="41"/>
      <c r="MCU10" s="41"/>
      <c r="MCV10" s="41"/>
      <c r="MCW10" s="41"/>
      <c r="MCX10" s="41"/>
      <c r="MCZ10" s="38"/>
      <c r="MDN10" s="41"/>
      <c r="MDO10" s="41"/>
      <c r="MDP10" s="41"/>
      <c r="MDQ10" s="41"/>
      <c r="MDR10" s="41"/>
      <c r="MDT10" s="38"/>
      <c r="MEH10" s="41"/>
      <c r="MEI10" s="41"/>
      <c r="MEJ10" s="41"/>
      <c r="MEK10" s="41"/>
      <c r="MEL10" s="41"/>
      <c r="MEN10" s="38"/>
      <c r="MFB10" s="41"/>
      <c r="MFC10" s="41"/>
      <c r="MFD10" s="41"/>
      <c r="MFE10" s="41"/>
      <c r="MFF10" s="41"/>
      <c r="MFH10" s="38"/>
      <c r="MFV10" s="41"/>
      <c r="MFW10" s="41"/>
      <c r="MFX10" s="41"/>
      <c r="MFY10" s="41"/>
      <c r="MFZ10" s="41"/>
      <c r="MGB10" s="38"/>
      <c r="MGP10" s="41"/>
      <c r="MGQ10" s="41"/>
      <c r="MGR10" s="41"/>
      <c r="MGS10" s="41"/>
      <c r="MGT10" s="41"/>
      <c r="MGV10" s="38"/>
      <c r="MHJ10" s="41"/>
      <c r="MHK10" s="41"/>
      <c r="MHL10" s="41"/>
      <c r="MHM10" s="41"/>
      <c r="MHN10" s="41"/>
      <c r="MHP10" s="38"/>
      <c r="MID10" s="41"/>
      <c r="MIE10" s="41"/>
      <c r="MIF10" s="41"/>
      <c r="MIG10" s="41"/>
      <c r="MIH10" s="41"/>
      <c r="MIJ10" s="38"/>
      <c r="MIX10" s="41"/>
      <c r="MIY10" s="41"/>
      <c r="MIZ10" s="41"/>
      <c r="MJA10" s="41"/>
      <c r="MJB10" s="41"/>
      <c r="MJD10" s="38"/>
      <c r="MJR10" s="41"/>
      <c r="MJS10" s="41"/>
      <c r="MJT10" s="41"/>
      <c r="MJU10" s="41"/>
      <c r="MJV10" s="41"/>
      <c r="MJX10" s="38"/>
      <c r="MKL10" s="41"/>
      <c r="MKM10" s="41"/>
      <c r="MKN10" s="41"/>
      <c r="MKO10" s="41"/>
      <c r="MKP10" s="41"/>
      <c r="MKR10" s="38"/>
      <c r="MLF10" s="41"/>
      <c r="MLG10" s="41"/>
      <c r="MLH10" s="41"/>
      <c r="MLI10" s="41"/>
      <c r="MLJ10" s="41"/>
      <c r="MLL10" s="38"/>
      <c r="MLZ10" s="41"/>
      <c r="MMA10" s="41"/>
      <c r="MMB10" s="41"/>
      <c r="MMC10" s="41"/>
      <c r="MMD10" s="41"/>
      <c r="MMF10" s="38"/>
      <c r="MMT10" s="41"/>
      <c r="MMU10" s="41"/>
      <c r="MMV10" s="41"/>
      <c r="MMW10" s="41"/>
      <c r="MMX10" s="41"/>
      <c r="MMZ10" s="38"/>
      <c r="MNN10" s="41"/>
      <c r="MNO10" s="41"/>
      <c r="MNP10" s="41"/>
      <c r="MNQ10" s="41"/>
      <c r="MNR10" s="41"/>
      <c r="MNT10" s="38"/>
      <c r="MOH10" s="41"/>
      <c r="MOI10" s="41"/>
      <c r="MOJ10" s="41"/>
      <c r="MOK10" s="41"/>
      <c r="MOL10" s="41"/>
      <c r="MON10" s="38"/>
      <c r="MPB10" s="41"/>
      <c r="MPC10" s="41"/>
      <c r="MPD10" s="41"/>
      <c r="MPE10" s="41"/>
      <c r="MPF10" s="41"/>
      <c r="MPH10" s="38"/>
      <c r="MPV10" s="41"/>
      <c r="MPW10" s="41"/>
      <c r="MPX10" s="41"/>
      <c r="MPY10" s="41"/>
      <c r="MPZ10" s="41"/>
      <c r="MQB10" s="38"/>
      <c r="MQP10" s="41"/>
      <c r="MQQ10" s="41"/>
      <c r="MQR10" s="41"/>
      <c r="MQS10" s="41"/>
      <c r="MQT10" s="41"/>
      <c r="MQV10" s="38"/>
      <c r="MRJ10" s="41"/>
      <c r="MRK10" s="41"/>
      <c r="MRL10" s="41"/>
      <c r="MRM10" s="41"/>
      <c r="MRN10" s="41"/>
      <c r="MRP10" s="38"/>
      <c r="MSD10" s="41"/>
      <c r="MSE10" s="41"/>
      <c r="MSF10" s="41"/>
      <c r="MSG10" s="41"/>
      <c r="MSH10" s="41"/>
      <c r="MSJ10" s="38"/>
      <c r="MSX10" s="41"/>
      <c r="MSY10" s="41"/>
      <c r="MSZ10" s="41"/>
      <c r="MTA10" s="41"/>
      <c r="MTB10" s="41"/>
      <c r="MTD10" s="38"/>
      <c r="MTR10" s="41"/>
      <c r="MTS10" s="41"/>
      <c r="MTT10" s="41"/>
      <c r="MTU10" s="41"/>
      <c r="MTV10" s="41"/>
      <c r="MTX10" s="38"/>
      <c r="MUL10" s="41"/>
      <c r="MUM10" s="41"/>
      <c r="MUN10" s="41"/>
      <c r="MUO10" s="41"/>
      <c r="MUP10" s="41"/>
      <c r="MUR10" s="38"/>
      <c r="MVF10" s="41"/>
      <c r="MVG10" s="41"/>
      <c r="MVH10" s="41"/>
      <c r="MVI10" s="41"/>
      <c r="MVJ10" s="41"/>
      <c r="MVL10" s="38"/>
      <c r="MVZ10" s="41"/>
      <c r="MWA10" s="41"/>
      <c r="MWB10" s="41"/>
      <c r="MWC10" s="41"/>
      <c r="MWD10" s="41"/>
      <c r="MWF10" s="38"/>
      <c r="MWT10" s="41"/>
      <c r="MWU10" s="41"/>
      <c r="MWV10" s="41"/>
      <c r="MWW10" s="41"/>
      <c r="MWX10" s="41"/>
      <c r="MWZ10" s="38"/>
      <c r="MXN10" s="41"/>
      <c r="MXO10" s="41"/>
      <c r="MXP10" s="41"/>
      <c r="MXQ10" s="41"/>
      <c r="MXR10" s="41"/>
      <c r="MXT10" s="38"/>
      <c r="MYH10" s="41"/>
      <c r="MYI10" s="41"/>
      <c r="MYJ10" s="41"/>
      <c r="MYK10" s="41"/>
      <c r="MYL10" s="41"/>
      <c r="MYN10" s="38"/>
      <c r="MZB10" s="41"/>
      <c r="MZC10" s="41"/>
      <c r="MZD10" s="41"/>
      <c r="MZE10" s="41"/>
      <c r="MZF10" s="41"/>
      <c r="MZH10" s="38"/>
      <c r="MZV10" s="41"/>
      <c r="MZW10" s="41"/>
      <c r="MZX10" s="41"/>
      <c r="MZY10" s="41"/>
      <c r="MZZ10" s="41"/>
      <c r="NAB10" s="38"/>
      <c r="NAP10" s="41"/>
      <c r="NAQ10" s="41"/>
      <c r="NAR10" s="41"/>
      <c r="NAS10" s="41"/>
      <c r="NAT10" s="41"/>
      <c r="NAV10" s="38"/>
      <c r="NBJ10" s="41"/>
      <c r="NBK10" s="41"/>
      <c r="NBL10" s="41"/>
      <c r="NBM10" s="41"/>
      <c r="NBN10" s="41"/>
      <c r="NBP10" s="38"/>
      <c r="NCD10" s="41"/>
      <c r="NCE10" s="41"/>
      <c r="NCF10" s="41"/>
      <c r="NCG10" s="41"/>
      <c r="NCH10" s="41"/>
      <c r="NCJ10" s="38"/>
      <c r="NCX10" s="41"/>
      <c r="NCY10" s="41"/>
      <c r="NCZ10" s="41"/>
      <c r="NDA10" s="41"/>
      <c r="NDB10" s="41"/>
      <c r="NDD10" s="38"/>
      <c r="NDR10" s="41"/>
      <c r="NDS10" s="41"/>
      <c r="NDT10" s="41"/>
      <c r="NDU10" s="41"/>
      <c r="NDV10" s="41"/>
      <c r="NDX10" s="38"/>
      <c r="NEL10" s="41"/>
      <c r="NEM10" s="41"/>
      <c r="NEN10" s="41"/>
      <c r="NEO10" s="41"/>
      <c r="NEP10" s="41"/>
      <c r="NER10" s="38"/>
      <c r="NFF10" s="41"/>
      <c r="NFG10" s="41"/>
      <c r="NFH10" s="41"/>
      <c r="NFI10" s="41"/>
      <c r="NFJ10" s="41"/>
      <c r="NFL10" s="38"/>
      <c r="NFZ10" s="41"/>
      <c r="NGA10" s="41"/>
      <c r="NGB10" s="41"/>
      <c r="NGC10" s="41"/>
      <c r="NGD10" s="41"/>
      <c r="NGF10" s="38"/>
      <c r="NGT10" s="41"/>
      <c r="NGU10" s="41"/>
      <c r="NGV10" s="41"/>
      <c r="NGW10" s="41"/>
      <c r="NGX10" s="41"/>
      <c r="NGZ10" s="38"/>
      <c r="NHN10" s="41"/>
      <c r="NHO10" s="41"/>
      <c r="NHP10" s="41"/>
      <c r="NHQ10" s="41"/>
      <c r="NHR10" s="41"/>
      <c r="NHT10" s="38"/>
      <c r="NIH10" s="41"/>
      <c r="NII10" s="41"/>
      <c r="NIJ10" s="41"/>
      <c r="NIK10" s="41"/>
      <c r="NIL10" s="41"/>
      <c r="NIN10" s="38"/>
      <c r="NJB10" s="41"/>
      <c r="NJC10" s="41"/>
      <c r="NJD10" s="41"/>
      <c r="NJE10" s="41"/>
      <c r="NJF10" s="41"/>
      <c r="NJH10" s="38"/>
      <c r="NJV10" s="41"/>
      <c r="NJW10" s="41"/>
      <c r="NJX10" s="41"/>
      <c r="NJY10" s="41"/>
      <c r="NJZ10" s="41"/>
      <c r="NKB10" s="38"/>
      <c r="NKP10" s="41"/>
      <c r="NKQ10" s="41"/>
      <c r="NKR10" s="41"/>
      <c r="NKS10" s="41"/>
      <c r="NKT10" s="41"/>
      <c r="NKV10" s="38"/>
      <c r="NLJ10" s="41"/>
      <c r="NLK10" s="41"/>
      <c r="NLL10" s="41"/>
      <c r="NLM10" s="41"/>
      <c r="NLN10" s="41"/>
      <c r="NLP10" s="38"/>
      <c r="NMD10" s="41"/>
      <c r="NME10" s="41"/>
      <c r="NMF10" s="41"/>
      <c r="NMG10" s="41"/>
      <c r="NMH10" s="41"/>
      <c r="NMJ10" s="38"/>
      <c r="NMX10" s="41"/>
      <c r="NMY10" s="41"/>
      <c r="NMZ10" s="41"/>
      <c r="NNA10" s="41"/>
      <c r="NNB10" s="41"/>
      <c r="NND10" s="38"/>
      <c r="NNR10" s="41"/>
      <c r="NNS10" s="41"/>
      <c r="NNT10" s="41"/>
      <c r="NNU10" s="41"/>
      <c r="NNV10" s="41"/>
      <c r="NNX10" s="38"/>
      <c r="NOL10" s="41"/>
      <c r="NOM10" s="41"/>
      <c r="NON10" s="41"/>
      <c r="NOO10" s="41"/>
      <c r="NOP10" s="41"/>
      <c r="NOR10" s="38"/>
      <c r="NPF10" s="41"/>
      <c r="NPG10" s="41"/>
      <c r="NPH10" s="41"/>
      <c r="NPI10" s="41"/>
      <c r="NPJ10" s="41"/>
      <c r="NPL10" s="38"/>
      <c r="NPZ10" s="41"/>
      <c r="NQA10" s="41"/>
      <c r="NQB10" s="41"/>
      <c r="NQC10" s="41"/>
      <c r="NQD10" s="41"/>
      <c r="NQF10" s="38"/>
      <c r="NQT10" s="41"/>
      <c r="NQU10" s="41"/>
      <c r="NQV10" s="41"/>
      <c r="NQW10" s="41"/>
      <c r="NQX10" s="41"/>
      <c r="NQZ10" s="38"/>
      <c r="NRN10" s="41"/>
      <c r="NRO10" s="41"/>
      <c r="NRP10" s="41"/>
      <c r="NRQ10" s="41"/>
      <c r="NRR10" s="41"/>
      <c r="NRT10" s="38"/>
      <c r="NSH10" s="41"/>
      <c r="NSI10" s="41"/>
      <c r="NSJ10" s="41"/>
      <c r="NSK10" s="41"/>
      <c r="NSL10" s="41"/>
      <c r="NSN10" s="38"/>
      <c r="NTB10" s="41"/>
      <c r="NTC10" s="41"/>
      <c r="NTD10" s="41"/>
      <c r="NTE10" s="41"/>
      <c r="NTF10" s="41"/>
      <c r="NTH10" s="38"/>
      <c r="NTV10" s="41"/>
      <c r="NTW10" s="41"/>
      <c r="NTX10" s="41"/>
      <c r="NTY10" s="41"/>
      <c r="NTZ10" s="41"/>
      <c r="NUB10" s="38"/>
      <c r="NUP10" s="41"/>
      <c r="NUQ10" s="41"/>
      <c r="NUR10" s="41"/>
      <c r="NUS10" s="41"/>
      <c r="NUT10" s="41"/>
      <c r="NUV10" s="38"/>
      <c r="NVJ10" s="41"/>
      <c r="NVK10" s="41"/>
      <c r="NVL10" s="41"/>
      <c r="NVM10" s="41"/>
      <c r="NVN10" s="41"/>
      <c r="NVP10" s="38"/>
      <c r="NWD10" s="41"/>
      <c r="NWE10" s="41"/>
      <c r="NWF10" s="41"/>
      <c r="NWG10" s="41"/>
      <c r="NWH10" s="41"/>
      <c r="NWJ10" s="38"/>
      <c r="NWX10" s="41"/>
      <c r="NWY10" s="41"/>
      <c r="NWZ10" s="41"/>
      <c r="NXA10" s="41"/>
      <c r="NXB10" s="41"/>
      <c r="NXD10" s="38"/>
      <c r="NXR10" s="41"/>
      <c r="NXS10" s="41"/>
      <c r="NXT10" s="41"/>
      <c r="NXU10" s="41"/>
      <c r="NXV10" s="41"/>
      <c r="NXX10" s="38"/>
      <c r="NYL10" s="41"/>
      <c r="NYM10" s="41"/>
      <c r="NYN10" s="41"/>
      <c r="NYO10" s="41"/>
      <c r="NYP10" s="41"/>
      <c r="NYR10" s="38"/>
      <c r="NZF10" s="41"/>
      <c r="NZG10" s="41"/>
      <c r="NZH10" s="41"/>
      <c r="NZI10" s="41"/>
      <c r="NZJ10" s="41"/>
      <c r="NZL10" s="38"/>
      <c r="NZZ10" s="41"/>
      <c r="OAA10" s="41"/>
      <c r="OAB10" s="41"/>
      <c r="OAC10" s="41"/>
      <c r="OAD10" s="41"/>
      <c r="OAF10" s="38"/>
      <c r="OAT10" s="41"/>
      <c r="OAU10" s="41"/>
      <c r="OAV10" s="41"/>
      <c r="OAW10" s="41"/>
      <c r="OAX10" s="41"/>
      <c r="OAZ10" s="38"/>
      <c r="OBN10" s="41"/>
      <c r="OBO10" s="41"/>
      <c r="OBP10" s="41"/>
      <c r="OBQ10" s="41"/>
      <c r="OBR10" s="41"/>
      <c r="OBT10" s="38"/>
      <c r="OCH10" s="41"/>
      <c r="OCI10" s="41"/>
      <c r="OCJ10" s="41"/>
      <c r="OCK10" s="41"/>
      <c r="OCL10" s="41"/>
      <c r="OCN10" s="38"/>
      <c r="ODB10" s="41"/>
      <c r="ODC10" s="41"/>
      <c r="ODD10" s="41"/>
      <c r="ODE10" s="41"/>
      <c r="ODF10" s="41"/>
      <c r="ODH10" s="38"/>
      <c r="ODV10" s="41"/>
      <c r="ODW10" s="41"/>
      <c r="ODX10" s="41"/>
      <c r="ODY10" s="41"/>
      <c r="ODZ10" s="41"/>
      <c r="OEB10" s="38"/>
      <c r="OEP10" s="41"/>
      <c r="OEQ10" s="41"/>
      <c r="OER10" s="41"/>
      <c r="OES10" s="41"/>
      <c r="OET10" s="41"/>
      <c r="OEV10" s="38"/>
      <c r="OFJ10" s="41"/>
      <c r="OFK10" s="41"/>
      <c r="OFL10" s="41"/>
      <c r="OFM10" s="41"/>
      <c r="OFN10" s="41"/>
      <c r="OFP10" s="38"/>
      <c r="OGD10" s="41"/>
      <c r="OGE10" s="41"/>
      <c r="OGF10" s="41"/>
      <c r="OGG10" s="41"/>
      <c r="OGH10" s="41"/>
      <c r="OGJ10" s="38"/>
      <c r="OGX10" s="41"/>
      <c r="OGY10" s="41"/>
      <c r="OGZ10" s="41"/>
      <c r="OHA10" s="41"/>
      <c r="OHB10" s="41"/>
      <c r="OHD10" s="38"/>
      <c r="OHR10" s="41"/>
      <c r="OHS10" s="41"/>
      <c r="OHT10" s="41"/>
      <c r="OHU10" s="41"/>
      <c r="OHV10" s="41"/>
      <c r="OHX10" s="38"/>
      <c r="OIL10" s="41"/>
      <c r="OIM10" s="41"/>
      <c r="OIN10" s="41"/>
      <c r="OIO10" s="41"/>
      <c r="OIP10" s="41"/>
      <c r="OIR10" s="38"/>
      <c r="OJF10" s="41"/>
      <c r="OJG10" s="41"/>
      <c r="OJH10" s="41"/>
      <c r="OJI10" s="41"/>
      <c r="OJJ10" s="41"/>
      <c r="OJL10" s="38"/>
      <c r="OJZ10" s="41"/>
      <c r="OKA10" s="41"/>
      <c r="OKB10" s="41"/>
      <c r="OKC10" s="41"/>
      <c r="OKD10" s="41"/>
      <c r="OKF10" s="38"/>
      <c r="OKT10" s="41"/>
      <c r="OKU10" s="41"/>
      <c r="OKV10" s="41"/>
      <c r="OKW10" s="41"/>
      <c r="OKX10" s="41"/>
      <c r="OKZ10" s="38"/>
      <c r="OLN10" s="41"/>
      <c r="OLO10" s="41"/>
      <c r="OLP10" s="41"/>
      <c r="OLQ10" s="41"/>
      <c r="OLR10" s="41"/>
      <c r="OLT10" s="38"/>
      <c r="OMH10" s="41"/>
      <c r="OMI10" s="41"/>
      <c r="OMJ10" s="41"/>
      <c r="OMK10" s="41"/>
      <c r="OML10" s="41"/>
      <c r="OMN10" s="38"/>
      <c r="ONB10" s="41"/>
      <c r="ONC10" s="41"/>
      <c r="OND10" s="41"/>
      <c r="ONE10" s="41"/>
      <c r="ONF10" s="41"/>
      <c r="ONH10" s="38"/>
      <c r="ONV10" s="41"/>
      <c r="ONW10" s="41"/>
      <c r="ONX10" s="41"/>
      <c r="ONY10" s="41"/>
      <c r="ONZ10" s="41"/>
      <c r="OOB10" s="38"/>
      <c r="OOP10" s="41"/>
      <c r="OOQ10" s="41"/>
      <c r="OOR10" s="41"/>
      <c r="OOS10" s="41"/>
      <c r="OOT10" s="41"/>
      <c r="OOV10" s="38"/>
      <c r="OPJ10" s="41"/>
      <c r="OPK10" s="41"/>
      <c r="OPL10" s="41"/>
      <c r="OPM10" s="41"/>
      <c r="OPN10" s="41"/>
      <c r="OPP10" s="38"/>
      <c r="OQD10" s="41"/>
      <c r="OQE10" s="41"/>
      <c r="OQF10" s="41"/>
      <c r="OQG10" s="41"/>
      <c r="OQH10" s="41"/>
      <c r="OQJ10" s="38"/>
      <c r="OQX10" s="41"/>
      <c r="OQY10" s="41"/>
      <c r="OQZ10" s="41"/>
      <c r="ORA10" s="41"/>
      <c r="ORB10" s="41"/>
      <c r="ORD10" s="38"/>
      <c r="ORR10" s="41"/>
      <c r="ORS10" s="41"/>
      <c r="ORT10" s="41"/>
      <c r="ORU10" s="41"/>
      <c r="ORV10" s="41"/>
      <c r="ORX10" s="38"/>
      <c r="OSL10" s="41"/>
      <c r="OSM10" s="41"/>
      <c r="OSN10" s="41"/>
      <c r="OSO10" s="41"/>
      <c r="OSP10" s="41"/>
      <c r="OSR10" s="38"/>
      <c r="OTF10" s="41"/>
      <c r="OTG10" s="41"/>
      <c r="OTH10" s="41"/>
      <c r="OTI10" s="41"/>
      <c r="OTJ10" s="41"/>
      <c r="OTL10" s="38"/>
      <c r="OTZ10" s="41"/>
      <c r="OUA10" s="41"/>
      <c r="OUB10" s="41"/>
      <c r="OUC10" s="41"/>
      <c r="OUD10" s="41"/>
      <c r="OUF10" s="38"/>
      <c r="OUT10" s="41"/>
      <c r="OUU10" s="41"/>
      <c r="OUV10" s="41"/>
      <c r="OUW10" s="41"/>
      <c r="OUX10" s="41"/>
      <c r="OUZ10" s="38"/>
      <c r="OVN10" s="41"/>
      <c r="OVO10" s="41"/>
      <c r="OVP10" s="41"/>
      <c r="OVQ10" s="41"/>
      <c r="OVR10" s="41"/>
      <c r="OVT10" s="38"/>
      <c r="OWH10" s="41"/>
      <c r="OWI10" s="41"/>
      <c r="OWJ10" s="41"/>
      <c r="OWK10" s="41"/>
      <c r="OWL10" s="41"/>
      <c r="OWN10" s="38"/>
      <c r="OXB10" s="41"/>
      <c r="OXC10" s="41"/>
      <c r="OXD10" s="41"/>
      <c r="OXE10" s="41"/>
      <c r="OXF10" s="41"/>
      <c r="OXH10" s="38"/>
      <c r="OXV10" s="41"/>
      <c r="OXW10" s="41"/>
      <c r="OXX10" s="41"/>
      <c r="OXY10" s="41"/>
      <c r="OXZ10" s="41"/>
      <c r="OYB10" s="38"/>
      <c r="OYP10" s="41"/>
      <c r="OYQ10" s="41"/>
      <c r="OYR10" s="41"/>
      <c r="OYS10" s="41"/>
      <c r="OYT10" s="41"/>
      <c r="OYV10" s="38"/>
      <c r="OZJ10" s="41"/>
      <c r="OZK10" s="41"/>
      <c r="OZL10" s="41"/>
      <c r="OZM10" s="41"/>
      <c r="OZN10" s="41"/>
      <c r="OZP10" s="38"/>
      <c r="PAD10" s="41"/>
      <c r="PAE10" s="41"/>
      <c r="PAF10" s="41"/>
      <c r="PAG10" s="41"/>
      <c r="PAH10" s="41"/>
      <c r="PAJ10" s="38"/>
      <c r="PAX10" s="41"/>
      <c r="PAY10" s="41"/>
      <c r="PAZ10" s="41"/>
      <c r="PBA10" s="41"/>
      <c r="PBB10" s="41"/>
      <c r="PBD10" s="38"/>
      <c r="PBR10" s="41"/>
      <c r="PBS10" s="41"/>
      <c r="PBT10" s="41"/>
      <c r="PBU10" s="41"/>
      <c r="PBV10" s="41"/>
      <c r="PBX10" s="38"/>
      <c r="PCL10" s="41"/>
      <c r="PCM10" s="41"/>
      <c r="PCN10" s="41"/>
      <c r="PCO10" s="41"/>
      <c r="PCP10" s="41"/>
      <c r="PCR10" s="38"/>
      <c r="PDF10" s="41"/>
      <c r="PDG10" s="41"/>
      <c r="PDH10" s="41"/>
      <c r="PDI10" s="41"/>
      <c r="PDJ10" s="41"/>
      <c r="PDL10" s="38"/>
      <c r="PDZ10" s="41"/>
      <c r="PEA10" s="41"/>
      <c r="PEB10" s="41"/>
      <c r="PEC10" s="41"/>
      <c r="PED10" s="41"/>
      <c r="PEF10" s="38"/>
      <c r="PET10" s="41"/>
      <c r="PEU10" s="41"/>
      <c r="PEV10" s="41"/>
      <c r="PEW10" s="41"/>
      <c r="PEX10" s="41"/>
      <c r="PEZ10" s="38"/>
      <c r="PFN10" s="41"/>
      <c r="PFO10" s="41"/>
      <c r="PFP10" s="41"/>
      <c r="PFQ10" s="41"/>
      <c r="PFR10" s="41"/>
      <c r="PFT10" s="38"/>
      <c r="PGH10" s="41"/>
      <c r="PGI10" s="41"/>
      <c r="PGJ10" s="41"/>
      <c r="PGK10" s="41"/>
      <c r="PGL10" s="41"/>
      <c r="PGN10" s="38"/>
      <c r="PHB10" s="41"/>
      <c r="PHC10" s="41"/>
      <c r="PHD10" s="41"/>
      <c r="PHE10" s="41"/>
      <c r="PHF10" s="41"/>
      <c r="PHH10" s="38"/>
      <c r="PHV10" s="41"/>
      <c r="PHW10" s="41"/>
      <c r="PHX10" s="41"/>
      <c r="PHY10" s="41"/>
      <c r="PHZ10" s="41"/>
      <c r="PIB10" s="38"/>
      <c r="PIP10" s="41"/>
      <c r="PIQ10" s="41"/>
      <c r="PIR10" s="41"/>
      <c r="PIS10" s="41"/>
      <c r="PIT10" s="41"/>
      <c r="PIV10" s="38"/>
      <c r="PJJ10" s="41"/>
      <c r="PJK10" s="41"/>
      <c r="PJL10" s="41"/>
      <c r="PJM10" s="41"/>
      <c r="PJN10" s="41"/>
      <c r="PJP10" s="38"/>
      <c r="PKD10" s="41"/>
      <c r="PKE10" s="41"/>
      <c r="PKF10" s="41"/>
      <c r="PKG10" s="41"/>
      <c r="PKH10" s="41"/>
      <c r="PKJ10" s="38"/>
      <c r="PKX10" s="41"/>
      <c r="PKY10" s="41"/>
      <c r="PKZ10" s="41"/>
      <c r="PLA10" s="41"/>
      <c r="PLB10" s="41"/>
      <c r="PLD10" s="38"/>
      <c r="PLR10" s="41"/>
      <c r="PLS10" s="41"/>
      <c r="PLT10" s="41"/>
      <c r="PLU10" s="41"/>
      <c r="PLV10" s="41"/>
      <c r="PLX10" s="38"/>
      <c r="PML10" s="41"/>
      <c r="PMM10" s="41"/>
      <c r="PMN10" s="41"/>
      <c r="PMO10" s="41"/>
      <c r="PMP10" s="41"/>
      <c r="PMR10" s="38"/>
      <c r="PNF10" s="41"/>
      <c r="PNG10" s="41"/>
      <c r="PNH10" s="41"/>
      <c r="PNI10" s="41"/>
      <c r="PNJ10" s="41"/>
      <c r="PNL10" s="38"/>
      <c r="PNZ10" s="41"/>
      <c r="POA10" s="41"/>
      <c r="POB10" s="41"/>
      <c r="POC10" s="41"/>
      <c r="POD10" s="41"/>
      <c r="POF10" s="38"/>
      <c r="POT10" s="41"/>
      <c r="POU10" s="41"/>
      <c r="POV10" s="41"/>
      <c r="POW10" s="41"/>
      <c r="POX10" s="41"/>
      <c r="POZ10" s="38"/>
      <c r="PPN10" s="41"/>
      <c r="PPO10" s="41"/>
      <c r="PPP10" s="41"/>
      <c r="PPQ10" s="41"/>
      <c r="PPR10" s="41"/>
      <c r="PPT10" s="38"/>
      <c r="PQH10" s="41"/>
      <c r="PQI10" s="41"/>
      <c r="PQJ10" s="41"/>
      <c r="PQK10" s="41"/>
      <c r="PQL10" s="41"/>
      <c r="PQN10" s="38"/>
      <c r="PRB10" s="41"/>
      <c r="PRC10" s="41"/>
      <c r="PRD10" s="41"/>
      <c r="PRE10" s="41"/>
      <c r="PRF10" s="41"/>
      <c r="PRH10" s="38"/>
      <c r="PRV10" s="41"/>
      <c r="PRW10" s="41"/>
      <c r="PRX10" s="41"/>
      <c r="PRY10" s="41"/>
      <c r="PRZ10" s="41"/>
      <c r="PSB10" s="38"/>
      <c r="PSP10" s="41"/>
      <c r="PSQ10" s="41"/>
      <c r="PSR10" s="41"/>
      <c r="PSS10" s="41"/>
      <c r="PST10" s="41"/>
      <c r="PSV10" s="38"/>
      <c r="PTJ10" s="41"/>
      <c r="PTK10" s="41"/>
      <c r="PTL10" s="41"/>
      <c r="PTM10" s="41"/>
      <c r="PTN10" s="41"/>
      <c r="PTP10" s="38"/>
      <c r="PUD10" s="41"/>
      <c r="PUE10" s="41"/>
      <c r="PUF10" s="41"/>
      <c r="PUG10" s="41"/>
      <c r="PUH10" s="41"/>
      <c r="PUJ10" s="38"/>
      <c r="PUX10" s="41"/>
      <c r="PUY10" s="41"/>
      <c r="PUZ10" s="41"/>
      <c r="PVA10" s="41"/>
      <c r="PVB10" s="41"/>
      <c r="PVD10" s="38"/>
      <c r="PVR10" s="41"/>
      <c r="PVS10" s="41"/>
      <c r="PVT10" s="41"/>
      <c r="PVU10" s="41"/>
      <c r="PVV10" s="41"/>
      <c r="PVX10" s="38"/>
      <c r="PWL10" s="41"/>
      <c r="PWM10" s="41"/>
      <c r="PWN10" s="41"/>
      <c r="PWO10" s="41"/>
      <c r="PWP10" s="41"/>
      <c r="PWR10" s="38"/>
      <c r="PXF10" s="41"/>
      <c r="PXG10" s="41"/>
      <c r="PXH10" s="41"/>
      <c r="PXI10" s="41"/>
      <c r="PXJ10" s="41"/>
      <c r="PXL10" s="38"/>
      <c r="PXZ10" s="41"/>
      <c r="PYA10" s="41"/>
      <c r="PYB10" s="41"/>
      <c r="PYC10" s="41"/>
      <c r="PYD10" s="41"/>
      <c r="PYF10" s="38"/>
      <c r="PYT10" s="41"/>
      <c r="PYU10" s="41"/>
      <c r="PYV10" s="41"/>
      <c r="PYW10" s="41"/>
      <c r="PYX10" s="41"/>
      <c r="PYZ10" s="38"/>
      <c r="PZN10" s="41"/>
      <c r="PZO10" s="41"/>
      <c r="PZP10" s="41"/>
      <c r="PZQ10" s="41"/>
      <c r="PZR10" s="41"/>
      <c r="PZT10" s="38"/>
      <c r="QAH10" s="41"/>
      <c r="QAI10" s="41"/>
      <c r="QAJ10" s="41"/>
      <c r="QAK10" s="41"/>
      <c r="QAL10" s="41"/>
      <c r="QAN10" s="38"/>
      <c r="QBB10" s="41"/>
      <c r="QBC10" s="41"/>
      <c r="QBD10" s="41"/>
      <c r="QBE10" s="41"/>
      <c r="QBF10" s="41"/>
      <c r="QBH10" s="38"/>
      <c r="QBV10" s="41"/>
      <c r="QBW10" s="41"/>
      <c r="QBX10" s="41"/>
      <c r="QBY10" s="41"/>
      <c r="QBZ10" s="41"/>
      <c r="QCB10" s="38"/>
      <c r="QCP10" s="41"/>
      <c r="QCQ10" s="41"/>
      <c r="QCR10" s="41"/>
      <c r="QCS10" s="41"/>
      <c r="QCT10" s="41"/>
      <c r="QCV10" s="38"/>
      <c r="QDJ10" s="41"/>
      <c r="QDK10" s="41"/>
      <c r="QDL10" s="41"/>
      <c r="QDM10" s="41"/>
      <c r="QDN10" s="41"/>
      <c r="QDP10" s="38"/>
      <c r="QED10" s="41"/>
      <c r="QEE10" s="41"/>
      <c r="QEF10" s="41"/>
      <c r="QEG10" s="41"/>
      <c r="QEH10" s="41"/>
      <c r="QEJ10" s="38"/>
      <c r="QEX10" s="41"/>
      <c r="QEY10" s="41"/>
      <c r="QEZ10" s="41"/>
      <c r="QFA10" s="41"/>
      <c r="QFB10" s="41"/>
      <c r="QFD10" s="38"/>
      <c r="QFR10" s="41"/>
      <c r="QFS10" s="41"/>
      <c r="QFT10" s="41"/>
      <c r="QFU10" s="41"/>
      <c r="QFV10" s="41"/>
      <c r="QFX10" s="38"/>
      <c r="QGL10" s="41"/>
      <c r="QGM10" s="41"/>
      <c r="QGN10" s="41"/>
      <c r="QGO10" s="41"/>
      <c r="QGP10" s="41"/>
      <c r="QGR10" s="38"/>
      <c r="QHF10" s="41"/>
      <c r="QHG10" s="41"/>
      <c r="QHH10" s="41"/>
      <c r="QHI10" s="41"/>
      <c r="QHJ10" s="41"/>
      <c r="QHL10" s="38"/>
      <c r="QHZ10" s="41"/>
      <c r="QIA10" s="41"/>
      <c r="QIB10" s="41"/>
      <c r="QIC10" s="41"/>
      <c r="QID10" s="41"/>
      <c r="QIF10" s="38"/>
      <c r="QIT10" s="41"/>
      <c r="QIU10" s="41"/>
      <c r="QIV10" s="41"/>
      <c r="QIW10" s="41"/>
      <c r="QIX10" s="41"/>
      <c r="QIZ10" s="38"/>
      <c r="QJN10" s="41"/>
      <c r="QJO10" s="41"/>
      <c r="QJP10" s="41"/>
      <c r="QJQ10" s="41"/>
      <c r="QJR10" s="41"/>
      <c r="QJT10" s="38"/>
      <c r="QKH10" s="41"/>
      <c r="QKI10" s="41"/>
      <c r="QKJ10" s="41"/>
      <c r="QKK10" s="41"/>
      <c r="QKL10" s="41"/>
      <c r="QKN10" s="38"/>
      <c r="QLB10" s="41"/>
      <c r="QLC10" s="41"/>
      <c r="QLD10" s="41"/>
      <c r="QLE10" s="41"/>
      <c r="QLF10" s="41"/>
      <c r="QLH10" s="38"/>
      <c r="QLV10" s="41"/>
      <c r="QLW10" s="41"/>
      <c r="QLX10" s="41"/>
      <c r="QLY10" s="41"/>
      <c r="QLZ10" s="41"/>
      <c r="QMB10" s="38"/>
      <c r="QMP10" s="41"/>
      <c r="QMQ10" s="41"/>
      <c r="QMR10" s="41"/>
      <c r="QMS10" s="41"/>
      <c r="QMT10" s="41"/>
      <c r="QMV10" s="38"/>
      <c r="QNJ10" s="41"/>
      <c r="QNK10" s="41"/>
      <c r="QNL10" s="41"/>
      <c r="QNM10" s="41"/>
      <c r="QNN10" s="41"/>
      <c r="QNP10" s="38"/>
      <c r="QOD10" s="41"/>
      <c r="QOE10" s="41"/>
      <c r="QOF10" s="41"/>
      <c r="QOG10" s="41"/>
      <c r="QOH10" s="41"/>
      <c r="QOJ10" s="38"/>
      <c r="QOX10" s="41"/>
      <c r="QOY10" s="41"/>
      <c r="QOZ10" s="41"/>
      <c r="QPA10" s="41"/>
      <c r="QPB10" s="41"/>
      <c r="QPD10" s="38"/>
      <c r="QPR10" s="41"/>
      <c r="QPS10" s="41"/>
      <c r="QPT10" s="41"/>
      <c r="QPU10" s="41"/>
      <c r="QPV10" s="41"/>
      <c r="QPX10" s="38"/>
      <c r="QQL10" s="41"/>
      <c r="QQM10" s="41"/>
      <c r="QQN10" s="41"/>
      <c r="QQO10" s="41"/>
      <c r="QQP10" s="41"/>
      <c r="QQR10" s="38"/>
      <c r="QRF10" s="41"/>
      <c r="QRG10" s="41"/>
      <c r="QRH10" s="41"/>
      <c r="QRI10" s="41"/>
      <c r="QRJ10" s="41"/>
      <c r="QRL10" s="38"/>
      <c r="QRZ10" s="41"/>
      <c r="QSA10" s="41"/>
      <c r="QSB10" s="41"/>
      <c r="QSC10" s="41"/>
      <c r="QSD10" s="41"/>
      <c r="QSF10" s="38"/>
      <c r="QST10" s="41"/>
      <c r="QSU10" s="41"/>
      <c r="QSV10" s="41"/>
      <c r="QSW10" s="41"/>
      <c r="QSX10" s="41"/>
      <c r="QSZ10" s="38"/>
      <c r="QTN10" s="41"/>
      <c r="QTO10" s="41"/>
      <c r="QTP10" s="41"/>
      <c r="QTQ10" s="41"/>
      <c r="QTR10" s="41"/>
      <c r="QTT10" s="38"/>
      <c r="QUH10" s="41"/>
      <c r="QUI10" s="41"/>
      <c r="QUJ10" s="41"/>
      <c r="QUK10" s="41"/>
      <c r="QUL10" s="41"/>
      <c r="QUN10" s="38"/>
      <c r="QVB10" s="41"/>
      <c r="QVC10" s="41"/>
      <c r="QVD10" s="41"/>
      <c r="QVE10" s="41"/>
      <c r="QVF10" s="41"/>
      <c r="QVH10" s="38"/>
      <c r="QVV10" s="41"/>
      <c r="QVW10" s="41"/>
      <c r="QVX10" s="41"/>
      <c r="QVY10" s="41"/>
      <c r="QVZ10" s="41"/>
      <c r="QWB10" s="38"/>
      <c r="QWP10" s="41"/>
      <c r="QWQ10" s="41"/>
      <c r="QWR10" s="41"/>
      <c r="QWS10" s="41"/>
      <c r="QWT10" s="41"/>
      <c r="QWV10" s="38"/>
      <c r="QXJ10" s="41"/>
      <c r="QXK10" s="41"/>
      <c r="QXL10" s="41"/>
      <c r="QXM10" s="41"/>
      <c r="QXN10" s="41"/>
      <c r="QXP10" s="38"/>
      <c r="QYD10" s="41"/>
      <c r="QYE10" s="41"/>
      <c r="QYF10" s="41"/>
      <c r="QYG10" s="41"/>
      <c r="QYH10" s="41"/>
      <c r="QYJ10" s="38"/>
      <c r="QYX10" s="41"/>
      <c r="QYY10" s="41"/>
      <c r="QYZ10" s="41"/>
      <c r="QZA10" s="41"/>
      <c r="QZB10" s="41"/>
      <c r="QZD10" s="38"/>
      <c r="QZR10" s="41"/>
      <c r="QZS10" s="41"/>
      <c r="QZT10" s="41"/>
      <c r="QZU10" s="41"/>
      <c r="QZV10" s="41"/>
      <c r="QZX10" s="38"/>
      <c r="RAL10" s="41"/>
      <c r="RAM10" s="41"/>
      <c r="RAN10" s="41"/>
      <c r="RAO10" s="41"/>
      <c r="RAP10" s="41"/>
      <c r="RAR10" s="38"/>
      <c r="RBF10" s="41"/>
      <c r="RBG10" s="41"/>
      <c r="RBH10" s="41"/>
      <c r="RBI10" s="41"/>
      <c r="RBJ10" s="41"/>
      <c r="RBL10" s="38"/>
      <c r="RBZ10" s="41"/>
      <c r="RCA10" s="41"/>
      <c r="RCB10" s="41"/>
      <c r="RCC10" s="41"/>
      <c r="RCD10" s="41"/>
      <c r="RCF10" s="38"/>
      <c r="RCT10" s="41"/>
      <c r="RCU10" s="41"/>
      <c r="RCV10" s="41"/>
      <c r="RCW10" s="41"/>
      <c r="RCX10" s="41"/>
      <c r="RCZ10" s="38"/>
      <c r="RDN10" s="41"/>
      <c r="RDO10" s="41"/>
      <c r="RDP10" s="41"/>
      <c r="RDQ10" s="41"/>
      <c r="RDR10" s="41"/>
      <c r="RDT10" s="38"/>
      <c r="REH10" s="41"/>
      <c r="REI10" s="41"/>
      <c r="REJ10" s="41"/>
      <c r="REK10" s="41"/>
      <c r="REL10" s="41"/>
      <c r="REN10" s="38"/>
      <c r="RFB10" s="41"/>
      <c r="RFC10" s="41"/>
      <c r="RFD10" s="41"/>
      <c r="RFE10" s="41"/>
      <c r="RFF10" s="41"/>
      <c r="RFH10" s="38"/>
      <c r="RFV10" s="41"/>
      <c r="RFW10" s="41"/>
      <c r="RFX10" s="41"/>
      <c r="RFY10" s="41"/>
      <c r="RFZ10" s="41"/>
      <c r="RGB10" s="38"/>
      <c r="RGP10" s="41"/>
      <c r="RGQ10" s="41"/>
      <c r="RGR10" s="41"/>
      <c r="RGS10" s="41"/>
      <c r="RGT10" s="41"/>
      <c r="RGV10" s="38"/>
      <c r="RHJ10" s="41"/>
      <c r="RHK10" s="41"/>
      <c r="RHL10" s="41"/>
      <c r="RHM10" s="41"/>
      <c r="RHN10" s="41"/>
      <c r="RHP10" s="38"/>
      <c r="RID10" s="41"/>
      <c r="RIE10" s="41"/>
      <c r="RIF10" s="41"/>
      <c r="RIG10" s="41"/>
      <c r="RIH10" s="41"/>
      <c r="RIJ10" s="38"/>
      <c r="RIX10" s="41"/>
      <c r="RIY10" s="41"/>
      <c r="RIZ10" s="41"/>
      <c r="RJA10" s="41"/>
      <c r="RJB10" s="41"/>
      <c r="RJD10" s="38"/>
      <c r="RJR10" s="41"/>
      <c r="RJS10" s="41"/>
      <c r="RJT10" s="41"/>
      <c r="RJU10" s="41"/>
      <c r="RJV10" s="41"/>
      <c r="RJX10" s="38"/>
      <c r="RKL10" s="41"/>
      <c r="RKM10" s="41"/>
      <c r="RKN10" s="41"/>
      <c r="RKO10" s="41"/>
      <c r="RKP10" s="41"/>
      <c r="RKR10" s="38"/>
      <c r="RLF10" s="41"/>
      <c r="RLG10" s="41"/>
      <c r="RLH10" s="41"/>
      <c r="RLI10" s="41"/>
      <c r="RLJ10" s="41"/>
      <c r="RLL10" s="38"/>
      <c r="RLZ10" s="41"/>
      <c r="RMA10" s="41"/>
      <c r="RMB10" s="41"/>
      <c r="RMC10" s="41"/>
      <c r="RMD10" s="41"/>
      <c r="RMF10" s="38"/>
      <c r="RMT10" s="41"/>
      <c r="RMU10" s="41"/>
      <c r="RMV10" s="41"/>
      <c r="RMW10" s="41"/>
      <c r="RMX10" s="41"/>
      <c r="RMZ10" s="38"/>
      <c r="RNN10" s="41"/>
      <c r="RNO10" s="41"/>
      <c r="RNP10" s="41"/>
      <c r="RNQ10" s="41"/>
      <c r="RNR10" s="41"/>
      <c r="RNT10" s="38"/>
      <c r="ROH10" s="41"/>
      <c r="ROI10" s="41"/>
      <c r="ROJ10" s="41"/>
      <c r="ROK10" s="41"/>
      <c r="ROL10" s="41"/>
      <c r="RON10" s="38"/>
      <c r="RPB10" s="41"/>
      <c r="RPC10" s="41"/>
      <c r="RPD10" s="41"/>
      <c r="RPE10" s="41"/>
      <c r="RPF10" s="41"/>
      <c r="RPH10" s="38"/>
      <c r="RPV10" s="41"/>
      <c r="RPW10" s="41"/>
      <c r="RPX10" s="41"/>
      <c r="RPY10" s="41"/>
      <c r="RPZ10" s="41"/>
      <c r="RQB10" s="38"/>
      <c r="RQP10" s="41"/>
      <c r="RQQ10" s="41"/>
      <c r="RQR10" s="41"/>
      <c r="RQS10" s="41"/>
      <c r="RQT10" s="41"/>
      <c r="RQV10" s="38"/>
      <c r="RRJ10" s="41"/>
      <c r="RRK10" s="41"/>
      <c r="RRL10" s="41"/>
      <c r="RRM10" s="41"/>
      <c r="RRN10" s="41"/>
      <c r="RRP10" s="38"/>
      <c r="RSD10" s="41"/>
      <c r="RSE10" s="41"/>
      <c r="RSF10" s="41"/>
      <c r="RSG10" s="41"/>
      <c r="RSH10" s="41"/>
      <c r="RSJ10" s="38"/>
      <c r="RSX10" s="41"/>
      <c r="RSY10" s="41"/>
      <c r="RSZ10" s="41"/>
      <c r="RTA10" s="41"/>
      <c r="RTB10" s="41"/>
      <c r="RTD10" s="38"/>
      <c r="RTR10" s="41"/>
      <c r="RTS10" s="41"/>
      <c r="RTT10" s="41"/>
      <c r="RTU10" s="41"/>
      <c r="RTV10" s="41"/>
      <c r="RTX10" s="38"/>
      <c r="RUL10" s="41"/>
      <c r="RUM10" s="41"/>
      <c r="RUN10" s="41"/>
      <c r="RUO10" s="41"/>
      <c r="RUP10" s="41"/>
      <c r="RUR10" s="38"/>
      <c r="RVF10" s="41"/>
      <c r="RVG10" s="41"/>
      <c r="RVH10" s="41"/>
      <c r="RVI10" s="41"/>
      <c r="RVJ10" s="41"/>
      <c r="RVL10" s="38"/>
      <c r="RVZ10" s="41"/>
      <c r="RWA10" s="41"/>
      <c r="RWB10" s="41"/>
      <c r="RWC10" s="41"/>
      <c r="RWD10" s="41"/>
      <c r="RWF10" s="38"/>
      <c r="RWT10" s="41"/>
      <c r="RWU10" s="41"/>
      <c r="RWV10" s="41"/>
      <c r="RWW10" s="41"/>
      <c r="RWX10" s="41"/>
      <c r="RWZ10" s="38"/>
      <c r="RXN10" s="41"/>
      <c r="RXO10" s="41"/>
      <c r="RXP10" s="41"/>
      <c r="RXQ10" s="41"/>
      <c r="RXR10" s="41"/>
      <c r="RXT10" s="38"/>
      <c r="RYH10" s="41"/>
      <c r="RYI10" s="41"/>
      <c r="RYJ10" s="41"/>
      <c r="RYK10" s="41"/>
      <c r="RYL10" s="41"/>
      <c r="RYN10" s="38"/>
      <c r="RZB10" s="41"/>
      <c r="RZC10" s="41"/>
      <c r="RZD10" s="41"/>
      <c r="RZE10" s="41"/>
      <c r="RZF10" s="41"/>
      <c r="RZH10" s="38"/>
      <c r="RZV10" s="41"/>
      <c r="RZW10" s="41"/>
      <c r="RZX10" s="41"/>
      <c r="RZY10" s="41"/>
      <c r="RZZ10" s="41"/>
      <c r="SAB10" s="38"/>
      <c r="SAP10" s="41"/>
      <c r="SAQ10" s="41"/>
      <c r="SAR10" s="41"/>
      <c r="SAS10" s="41"/>
      <c r="SAT10" s="41"/>
      <c r="SAV10" s="38"/>
      <c r="SBJ10" s="41"/>
      <c r="SBK10" s="41"/>
      <c r="SBL10" s="41"/>
      <c r="SBM10" s="41"/>
      <c r="SBN10" s="41"/>
      <c r="SBP10" s="38"/>
      <c r="SCD10" s="41"/>
      <c r="SCE10" s="41"/>
      <c r="SCF10" s="41"/>
      <c r="SCG10" s="41"/>
      <c r="SCH10" s="41"/>
      <c r="SCJ10" s="38"/>
      <c r="SCX10" s="41"/>
      <c r="SCY10" s="41"/>
      <c r="SCZ10" s="41"/>
      <c r="SDA10" s="41"/>
      <c r="SDB10" s="41"/>
      <c r="SDD10" s="38"/>
      <c r="SDR10" s="41"/>
      <c r="SDS10" s="41"/>
      <c r="SDT10" s="41"/>
      <c r="SDU10" s="41"/>
      <c r="SDV10" s="41"/>
      <c r="SDX10" s="38"/>
      <c r="SEL10" s="41"/>
      <c r="SEM10" s="41"/>
      <c r="SEN10" s="41"/>
      <c r="SEO10" s="41"/>
      <c r="SEP10" s="41"/>
      <c r="SER10" s="38"/>
      <c r="SFF10" s="41"/>
      <c r="SFG10" s="41"/>
      <c r="SFH10" s="41"/>
      <c r="SFI10" s="41"/>
      <c r="SFJ10" s="41"/>
      <c r="SFL10" s="38"/>
      <c r="SFZ10" s="41"/>
      <c r="SGA10" s="41"/>
      <c r="SGB10" s="41"/>
      <c r="SGC10" s="41"/>
      <c r="SGD10" s="41"/>
      <c r="SGF10" s="38"/>
      <c r="SGT10" s="41"/>
      <c r="SGU10" s="41"/>
      <c r="SGV10" s="41"/>
      <c r="SGW10" s="41"/>
      <c r="SGX10" s="41"/>
      <c r="SGZ10" s="38"/>
      <c r="SHN10" s="41"/>
      <c r="SHO10" s="41"/>
      <c r="SHP10" s="41"/>
      <c r="SHQ10" s="41"/>
      <c r="SHR10" s="41"/>
      <c r="SHT10" s="38"/>
      <c r="SIH10" s="41"/>
      <c r="SII10" s="41"/>
      <c r="SIJ10" s="41"/>
      <c r="SIK10" s="41"/>
      <c r="SIL10" s="41"/>
      <c r="SIN10" s="38"/>
      <c r="SJB10" s="41"/>
      <c r="SJC10" s="41"/>
      <c r="SJD10" s="41"/>
      <c r="SJE10" s="41"/>
      <c r="SJF10" s="41"/>
      <c r="SJH10" s="38"/>
      <c r="SJV10" s="41"/>
      <c r="SJW10" s="41"/>
      <c r="SJX10" s="41"/>
      <c r="SJY10" s="41"/>
      <c r="SJZ10" s="41"/>
      <c r="SKB10" s="38"/>
      <c r="SKP10" s="41"/>
      <c r="SKQ10" s="41"/>
      <c r="SKR10" s="41"/>
      <c r="SKS10" s="41"/>
      <c r="SKT10" s="41"/>
      <c r="SKV10" s="38"/>
      <c r="SLJ10" s="41"/>
      <c r="SLK10" s="41"/>
      <c r="SLL10" s="41"/>
      <c r="SLM10" s="41"/>
      <c r="SLN10" s="41"/>
      <c r="SLP10" s="38"/>
      <c r="SMD10" s="41"/>
      <c r="SME10" s="41"/>
      <c r="SMF10" s="41"/>
      <c r="SMG10" s="41"/>
      <c r="SMH10" s="41"/>
      <c r="SMJ10" s="38"/>
      <c r="SMX10" s="41"/>
      <c r="SMY10" s="41"/>
      <c r="SMZ10" s="41"/>
      <c r="SNA10" s="41"/>
      <c r="SNB10" s="41"/>
      <c r="SND10" s="38"/>
      <c r="SNR10" s="41"/>
      <c r="SNS10" s="41"/>
      <c r="SNT10" s="41"/>
      <c r="SNU10" s="41"/>
      <c r="SNV10" s="41"/>
      <c r="SNX10" s="38"/>
      <c r="SOL10" s="41"/>
      <c r="SOM10" s="41"/>
      <c r="SON10" s="41"/>
      <c r="SOO10" s="41"/>
      <c r="SOP10" s="41"/>
      <c r="SOR10" s="38"/>
      <c r="SPF10" s="41"/>
      <c r="SPG10" s="41"/>
      <c r="SPH10" s="41"/>
      <c r="SPI10" s="41"/>
      <c r="SPJ10" s="41"/>
      <c r="SPL10" s="38"/>
      <c r="SPZ10" s="41"/>
      <c r="SQA10" s="41"/>
      <c r="SQB10" s="41"/>
      <c r="SQC10" s="41"/>
      <c r="SQD10" s="41"/>
      <c r="SQF10" s="38"/>
      <c r="SQT10" s="41"/>
      <c r="SQU10" s="41"/>
      <c r="SQV10" s="41"/>
      <c r="SQW10" s="41"/>
      <c r="SQX10" s="41"/>
      <c r="SQZ10" s="38"/>
      <c r="SRN10" s="41"/>
      <c r="SRO10" s="41"/>
      <c r="SRP10" s="41"/>
      <c r="SRQ10" s="41"/>
      <c r="SRR10" s="41"/>
      <c r="SRT10" s="38"/>
      <c r="SSH10" s="41"/>
      <c r="SSI10" s="41"/>
      <c r="SSJ10" s="41"/>
      <c r="SSK10" s="41"/>
      <c r="SSL10" s="41"/>
      <c r="SSN10" s="38"/>
      <c r="STB10" s="41"/>
      <c r="STC10" s="41"/>
      <c r="STD10" s="41"/>
      <c r="STE10" s="41"/>
      <c r="STF10" s="41"/>
      <c r="STH10" s="38"/>
      <c r="STV10" s="41"/>
      <c r="STW10" s="41"/>
      <c r="STX10" s="41"/>
      <c r="STY10" s="41"/>
      <c r="STZ10" s="41"/>
      <c r="SUB10" s="38"/>
      <c r="SUP10" s="41"/>
      <c r="SUQ10" s="41"/>
      <c r="SUR10" s="41"/>
      <c r="SUS10" s="41"/>
      <c r="SUT10" s="41"/>
      <c r="SUV10" s="38"/>
      <c r="SVJ10" s="41"/>
      <c r="SVK10" s="41"/>
      <c r="SVL10" s="41"/>
      <c r="SVM10" s="41"/>
      <c r="SVN10" s="41"/>
      <c r="SVP10" s="38"/>
      <c r="SWD10" s="41"/>
      <c r="SWE10" s="41"/>
      <c r="SWF10" s="41"/>
      <c r="SWG10" s="41"/>
      <c r="SWH10" s="41"/>
      <c r="SWJ10" s="38"/>
      <c r="SWX10" s="41"/>
      <c r="SWY10" s="41"/>
      <c r="SWZ10" s="41"/>
      <c r="SXA10" s="41"/>
      <c r="SXB10" s="41"/>
      <c r="SXD10" s="38"/>
      <c r="SXR10" s="41"/>
      <c r="SXS10" s="41"/>
      <c r="SXT10" s="41"/>
      <c r="SXU10" s="41"/>
      <c r="SXV10" s="41"/>
      <c r="SXX10" s="38"/>
      <c r="SYL10" s="41"/>
      <c r="SYM10" s="41"/>
      <c r="SYN10" s="41"/>
      <c r="SYO10" s="41"/>
      <c r="SYP10" s="41"/>
      <c r="SYR10" s="38"/>
      <c r="SZF10" s="41"/>
      <c r="SZG10" s="41"/>
      <c r="SZH10" s="41"/>
      <c r="SZI10" s="41"/>
      <c r="SZJ10" s="41"/>
      <c r="SZL10" s="38"/>
      <c r="SZZ10" s="41"/>
      <c r="TAA10" s="41"/>
      <c r="TAB10" s="41"/>
      <c r="TAC10" s="41"/>
      <c r="TAD10" s="41"/>
      <c r="TAF10" s="38"/>
      <c r="TAT10" s="41"/>
      <c r="TAU10" s="41"/>
      <c r="TAV10" s="41"/>
      <c r="TAW10" s="41"/>
      <c r="TAX10" s="41"/>
      <c r="TAZ10" s="38"/>
      <c r="TBN10" s="41"/>
      <c r="TBO10" s="41"/>
      <c r="TBP10" s="41"/>
      <c r="TBQ10" s="41"/>
      <c r="TBR10" s="41"/>
      <c r="TBT10" s="38"/>
      <c r="TCH10" s="41"/>
      <c r="TCI10" s="41"/>
      <c r="TCJ10" s="41"/>
      <c r="TCK10" s="41"/>
      <c r="TCL10" s="41"/>
      <c r="TCN10" s="38"/>
      <c r="TDB10" s="41"/>
      <c r="TDC10" s="41"/>
      <c r="TDD10" s="41"/>
      <c r="TDE10" s="41"/>
      <c r="TDF10" s="41"/>
      <c r="TDH10" s="38"/>
      <c r="TDV10" s="41"/>
      <c r="TDW10" s="41"/>
      <c r="TDX10" s="41"/>
      <c r="TDY10" s="41"/>
      <c r="TDZ10" s="41"/>
      <c r="TEB10" s="38"/>
      <c r="TEP10" s="41"/>
      <c r="TEQ10" s="41"/>
      <c r="TER10" s="41"/>
      <c r="TES10" s="41"/>
      <c r="TET10" s="41"/>
      <c r="TEV10" s="38"/>
      <c r="TFJ10" s="41"/>
      <c r="TFK10" s="41"/>
      <c r="TFL10" s="41"/>
      <c r="TFM10" s="41"/>
      <c r="TFN10" s="41"/>
      <c r="TFP10" s="38"/>
      <c r="TGD10" s="41"/>
      <c r="TGE10" s="41"/>
      <c r="TGF10" s="41"/>
      <c r="TGG10" s="41"/>
      <c r="TGH10" s="41"/>
      <c r="TGJ10" s="38"/>
      <c r="TGX10" s="41"/>
      <c r="TGY10" s="41"/>
      <c r="TGZ10" s="41"/>
      <c r="THA10" s="41"/>
      <c r="THB10" s="41"/>
      <c r="THD10" s="38"/>
      <c r="THR10" s="41"/>
      <c r="THS10" s="41"/>
      <c r="THT10" s="41"/>
      <c r="THU10" s="41"/>
      <c r="THV10" s="41"/>
      <c r="THX10" s="38"/>
      <c r="TIL10" s="41"/>
      <c r="TIM10" s="41"/>
      <c r="TIN10" s="41"/>
      <c r="TIO10" s="41"/>
      <c r="TIP10" s="41"/>
      <c r="TIR10" s="38"/>
      <c r="TJF10" s="41"/>
      <c r="TJG10" s="41"/>
      <c r="TJH10" s="41"/>
      <c r="TJI10" s="41"/>
      <c r="TJJ10" s="41"/>
      <c r="TJL10" s="38"/>
      <c r="TJZ10" s="41"/>
      <c r="TKA10" s="41"/>
      <c r="TKB10" s="41"/>
      <c r="TKC10" s="41"/>
      <c r="TKD10" s="41"/>
      <c r="TKF10" s="38"/>
      <c r="TKT10" s="41"/>
      <c r="TKU10" s="41"/>
      <c r="TKV10" s="41"/>
      <c r="TKW10" s="41"/>
      <c r="TKX10" s="41"/>
      <c r="TKZ10" s="38"/>
      <c r="TLN10" s="41"/>
      <c r="TLO10" s="41"/>
      <c r="TLP10" s="41"/>
      <c r="TLQ10" s="41"/>
      <c r="TLR10" s="41"/>
      <c r="TLT10" s="38"/>
      <c r="TMH10" s="41"/>
      <c r="TMI10" s="41"/>
      <c r="TMJ10" s="41"/>
      <c r="TMK10" s="41"/>
      <c r="TML10" s="41"/>
      <c r="TMN10" s="38"/>
      <c r="TNB10" s="41"/>
      <c r="TNC10" s="41"/>
      <c r="TND10" s="41"/>
      <c r="TNE10" s="41"/>
      <c r="TNF10" s="41"/>
      <c r="TNH10" s="38"/>
      <c r="TNV10" s="41"/>
      <c r="TNW10" s="41"/>
      <c r="TNX10" s="41"/>
      <c r="TNY10" s="41"/>
      <c r="TNZ10" s="41"/>
      <c r="TOB10" s="38"/>
      <c r="TOP10" s="41"/>
      <c r="TOQ10" s="41"/>
      <c r="TOR10" s="41"/>
      <c r="TOS10" s="41"/>
      <c r="TOT10" s="41"/>
      <c r="TOV10" s="38"/>
      <c r="TPJ10" s="41"/>
      <c r="TPK10" s="41"/>
      <c r="TPL10" s="41"/>
      <c r="TPM10" s="41"/>
      <c r="TPN10" s="41"/>
      <c r="TPP10" s="38"/>
      <c r="TQD10" s="41"/>
      <c r="TQE10" s="41"/>
      <c r="TQF10" s="41"/>
      <c r="TQG10" s="41"/>
      <c r="TQH10" s="41"/>
      <c r="TQJ10" s="38"/>
      <c r="TQX10" s="41"/>
      <c r="TQY10" s="41"/>
      <c r="TQZ10" s="41"/>
      <c r="TRA10" s="41"/>
      <c r="TRB10" s="41"/>
      <c r="TRD10" s="38"/>
      <c r="TRR10" s="41"/>
      <c r="TRS10" s="41"/>
      <c r="TRT10" s="41"/>
      <c r="TRU10" s="41"/>
      <c r="TRV10" s="41"/>
      <c r="TRX10" s="38"/>
      <c r="TSL10" s="41"/>
      <c r="TSM10" s="41"/>
      <c r="TSN10" s="41"/>
      <c r="TSO10" s="41"/>
      <c r="TSP10" s="41"/>
      <c r="TSR10" s="38"/>
      <c r="TTF10" s="41"/>
      <c r="TTG10" s="41"/>
      <c r="TTH10" s="41"/>
      <c r="TTI10" s="41"/>
      <c r="TTJ10" s="41"/>
      <c r="TTL10" s="38"/>
      <c r="TTZ10" s="41"/>
      <c r="TUA10" s="41"/>
      <c r="TUB10" s="41"/>
      <c r="TUC10" s="41"/>
      <c r="TUD10" s="41"/>
      <c r="TUF10" s="38"/>
      <c r="TUT10" s="41"/>
      <c r="TUU10" s="41"/>
      <c r="TUV10" s="41"/>
      <c r="TUW10" s="41"/>
      <c r="TUX10" s="41"/>
      <c r="TUZ10" s="38"/>
      <c r="TVN10" s="41"/>
      <c r="TVO10" s="41"/>
      <c r="TVP10" s="41"/>
      <c r="TVQ10" s="41"/>
      <c r="TVR10" s="41"/>
      <c r="TVT10" s="38"/>
      <c r="TWH10" s="41"/>
      <c r="TWI10" s="41"/>
      <c r="TWJ10" s="41"/>
      <c r="TWK10" s="41"/>
      <c r="TWL10" s="41"/>
      <c r="TWN10" s="38"/>
      <c r="TXB10" s="41"/>
      <c r="TXC10" s="41"/>
      <c r="TXD10" s="41"/>
      <c r="TXE10" s="41"/>
      <c r="TXF10" s="41"/>
      <c r="TXH10" s="38"/>
      <c r="TXV10" s="41"/>
      <c r="TXW10" s="41"/>
      <c r="TXX10" s="41"/>
      <c r="TXY10" s="41"/>
      <c r="TXZ10" s="41"/>
      <c r="TYB10" s="38"/>
      <c r="TYP10" s="41"/>
      <c r="TYQ10" s="41"/>
      <c r="TYR10" s="41"/>
      <c r="TYS10" s="41"/>
      <c r="TYT10" s="41"/>
      <c r="TYV10" s="38"/>
      <c r="TZJ10" s="41"/>
      <c r="TZK10" s="41"/>
      <c r="TZL10" s="41"/>
      <c r="TZM10" s="41"/>
      <c r="TZN10" s="41"/>
      <c r="TZP10" s="38"/>
      <c r="UAD10" s="41"/>
      <c r="UAE10" s="41"/>
      <c r="UAF10" s="41"/>
      <c r="UAG10" s="41"/>
      <c r="UAH10" s="41"/>
      <c r="UAJ10" s="38"/>
      <c r="UAX10" s="41"/>
      <c r="UAY10" s="41"/>
      <c r="UAZ10" s="41"/>
      <c r="UBA10" s="41"/>
      <c r="UBB10" s="41"/>
      <c r="UBD10" s="38"/>
      <c r="UBR10" s="41"/>
      <c r="UBS10" s="41"/>
      <c r="UBT10" s="41"/>
      <c r="UBU10" s="41"/>
      <c r="UBV10" s="41"/>
      <c r="UBX10" s="38"/>
      <c r="UCL10" s="41"/>
      <c r="UCM10" s="41"/>
      <c r="UCN10" s="41"/>
      <c r="UCO10" s="41"/>
      <c r="UCP10" s="41"/>
      <c r="UCR10" s="38"/>
      <c r="UDF10" s="41"/>
      <c r="UDG10" s="41"/>
      <c r="UDH10" s="41"/>
      <c r="UDI10" s="41"/>
      <c r="UDJ10" s="41"/>
      <c r="UDL10" s="38"/>
      <c r="UDZ10" s="41"/>
      <c r="UEA10" s="41"/>
      <c r="UEB10" s="41"/>
      <c r="UEC10" s="41"/>
      <c r="UED10" s="41"/>
      <c r="UEF10" s="38"/>
      <c r="UET10" s="41"/>
      <c r="UEU10" s="41"/>
      <c r="UEV10" s="41"/>
      <c r="UEW10" s="41"/>
      <c r="UEX10" s="41"/>
      <c r="UEZ10" s="38"/>
      <c r="UFN10" s="41"/>
      <c r="UFO10" s="41"/>
      <c r="UFP10" s="41"/>
      <c r="UFQ10" s="41"/>
      <c r="UFR10" s="41"/>
      <c r="UFT10" s="38"/>
      <c r="UGH10" s="41"/>
      <c r="UGI10" s="41"/>
      <c r="UGJ10" s="41"/>
      <c r="UGK10" s="41"/>
      <c r="UGL10" s="41"/>
      <c r="UGN10" s="38"/>
      <c r="UHB10" s="41"/>
      <c r="UHC10" s="41"/>
      <c r="UHD10" s="41"/>
      <c r="UHE10" s="41"/>
      <c r="UHF10" s="41"/>
      <c r="UHH10" s="38"/>
      <c r="UHV10" s="41"/>
      <c r="UHW10" s="41"/>
      <c r="UHX10" s="41"/>
      <c r="UHY10" s="41"/>
      <c r="UHZ10" s="41"/>
      <c r="UIB10" s="38"/>
      <c r="UIP10" s="41"/>
      <c r="UIQ10" s="41"/>
      <c r="UIR10" s="41"/>
      <c r="UIS10" s="41"/>
      <c r="UIT10" s="41"/>
      <c r="UIV10" s="38"/>
      <c r="UJJ10" s="41"/>
      <c r="UJK10" s="41"/>
      <c r="UJL10" s="41"/>
      <c r="UJM10" s="41"/>
      <c r="UJN10" s="41"/>
      <c r="UJP10" s="38"/>
      <c r="UKD10" s="41"/>
      <c r="UKE10" s="41"/>
      <c r="UKF10" s="41"/>
      <c r="UKG10" s="41"/>
      <c r="UKH10" s="41"/>
      <c r="UKJ10" s="38"/>
      <c r="UKX10" s="41"/>
      <c r="UKY10" s="41"/>
      <c r="UKZ10" s="41"/>
      <c r="ULA10" s="41"/>
      <c r="ULB10" s="41"/>
      <c r="ULD10" s="38"/>
      <c r="ULR10" s="41"/>
      <c r="ULS10" s="41"/>
      <c r="ULT10" s="41"/>
      <c r="ULU10" s="41"/>
      <c r="ULV10" s="41"/>
      <c r="ULX10" s="38"/>
      <c r="UML10" s="41"/>
      <c r="UMM10" s="41"/>
      <c r="UMN10" s="41"/>
      <c r="UMO10" s="41"/>
      <c r="UMP10" s="41"/>
      <c r="UMR10" s="38"/>
      <c r="UNF10" s="41"/>
      <c r="UNG10" s="41"/>
      <c r="UNH10" s="41"/>
      <c r="UNI10" s="41"/>
      <c r="UNJ10" s="41"/>
      <c r="UNL10" s="38"/>
      <c r="UNZ10" s="41"/>
      <c r="UOA10" s="41"/>
      <c r="UOB10" s="41"/>
      <c r="UOC10" s="41"/>
      <c r="UOD10" s="41"/>
      <c r="UOF10" s="38"/>
      <c r="UOT10" s="41"/>
      <c r="UOU10" s="41"/>
      <c r="UOV10" s="41"/>
      <c r="UOW10" s="41"/>
      <c r="UOX10" s="41"/>
      <c r="UOZ10" s="38"/>
      <c r="UPN10" s="41"/>
      <c r="UPO10" s="41"/>
      <c r="UPP10" s="41"/>
      <c r="UPQ10" s="41"/>
      <c r="UPR10" s="41"/>
      <c r="UPT10" s="38"/>
      <c r="UQH10" s="41"/>
      <c r="UQI10" s="41"/>
      <c r="UQJ10" s="41"/>
      <c r="UQK10" s="41"/>
      <c r="UQL10" s="41"/>
      <c r="UQN10" s="38"/>
      <c r="URB10" s="41"/>
      <c r="URC10" s="41"/>
      <c r="URD10" s="41"/>
      <c r="URE10" s="41"/>
      <c r="URF10" s="41"/>
      <c r="URH10" s="38"/>
      <c r="URV10" s="41"/>
      <c r="URW10" s="41"/>
      <c r="URX10" s="41"/>
      <c r="URY10" s="41"/>
      <c r="URZ10" s="41"/>
      <c r="USB10" s="38"/>
      <c r="USP10" s="41"/>
      <c r="USQ10" s="41"/>
      <c r="USR10" s="41"/>
      <c r="USS10" s="41"/>
      <c r="UST10" s="41"/>
      <c r="USV10" s="38"/>
      <c r="UTJ10" s="41"/>
      <c r="UTK10" s="41"/>
      <c r="UTL10" s="41"/>
      <c r="UTM10" s="41"/>
      <c r="UTN10" s="41"/>
      <c r="UTP10" s="38"/>
      <c r="UUD10" s="41"/>
      <c r="UUE10" s="41"/>
      <c r="UUF10" s="41"/>
      <c r="UUG10" s="41"/>
      <c r="UUH10" s="41"/>
      <c r="UUJ10" s="38"/>
      <c r="UUX10" s="41"/>
      <c r="UUY10" s="41"/>
      <c r="UUZ10" s="41"/>
      <c r="UVA10" s="41"/>
      <c r="UVB10" s="41"/>
      <c r="UVD10" s="38"/>
      <c r="UVR10" s="41"/>
      <c r="UVS10" s="41"/>
      <c r="UVT10" s="41"/>
      <c r="UVU10" s="41"/>
      <c r="UVV10" s="41"/>
      <c r="UVX10" s="38"/>
      <c r="UWL10" s="41"/>
      <c r="UWM10" s="41"/>
      <c r="UWN10" s="41"/>
      <c r="UWO10" s="41"/>
      <c r="UWP10" s="41"/>
      <c r="UWR10" s="38"/>
      <c r="UXF10" s="41"/>
      <c r="UXG10" s="41"/>
      <c r="UXH10" s="41"/>
      <c r="UXI10" s="41"/>
      <c r="UXJ10" s="41"/>
      <c r="UXL10" s="38"/>
      <c r="UXZ10" s="41"/>
      <c r="UYA10" s="41"/>
      <c r="UYB10" s="41"/>
      <c r="UYC10" s="41"/>
      <c r="UYD10" s="41"/>
      <c r="UYF10" s="38"/>
      <c r="UYT10" s="41"/>
      <c r="UYU10" s="41"/>
      <c r="UYV10" s="41"/>
      <c r="UYW10" s="41"/>
      <c r="UYX10" s="41"/>
      <c r="UYZ10" s="38"/>
      <c r="UZN10" s="41"/>
      <c r="UZO10" s="41"/>
      <c r="UZP10" s="41"/>
      <c r="UZQ10" s="41"/>
      <c r="UZR10" s="41"/>
      <c r="UZT10" s="38"/>
      <c r="VAH10" s="41"/>
      <c r="VAI10" s="41"/>
      <c r="VAJ10" s="41"/>
      <c r="VAK10" s="41"/>
      <c r="VAL10" s="41"/>
      <c r="VAN10" s="38"/>
      <c r="VBB10" s="41"/>
      <c r="VBC10" s="41"/>
      <c r="VBD10" s="41"/>
      <c r="VBE10" s="41"/>
      <c r="VBF10" s="41"/>
      <c r="VBH10" s="38"/>
      <c r="VBV10" s="41"/>
      <c r="VBW10" s="41"/>
      <c r="VBX10" s="41"/>
      <c r="VBY10" s="41"/>
      <c r="VBZ10" s="41"/>
      <c r="VCB10" s="38"/>
      <c r="VCP10" s="41"/>
      <c r="VCQ10" s="41"/>
      <c r="VCR10" s="41"/>
      <c r="VCS10" s="41"/>
      <c r="VCT10" s="41"/>
      <c r="VCV10" s="38"/>
      <c r="VDJ10" s="41"/>
      <c r="VDK10" s="41"/>
      <c r="VDL10" s="41"/>
      <c r="VDM10" s="41"/>
      <c r="VDN10" s="41"/>
      <c r="VDP10" s="38"/>
      <c r="VED10" s="41"/>
      <c r="VEE10" s="41"/>
      <c r="VEF10" s="41"/>
      <c r="VEG10" s="41"/>
      <c r="VEH10" s="41"/>
      <c r="VEJ10" s="38"/>
      <c r="VEX10" s="41"/>
      <c r="VEY10" s="41"/>
      <c r="VEZ10" s="41"/>
      <c r="VFA10" s="41"/>
      <c r="VFB10" s="41"/>
      <c r="VFD10" s="38"/>
      <c r="VFR10" s="41"/>
      <c r="VFS10" s="41"/>
      <c r="VFT10" s="41"/>
      <c r="VFU10" s="41"/>
      <c r="VFV10" s="41"/>
      <c r="VFX10" s="38"/>
      <c r="VGL10" s="41"/>
      <c r="VGM10" s="41"/>
      <c r="VGN10" s="41"/>
      <c r="VGO10" s="41"/>
      <c r="VGP10" s="41"/>
      <c r="VGR10" s="38"/>
      <c r="VHF10" s="41"/>
      <c r="VHG10" s="41"/>
      <c r="VHH10" s="41"/>
      <c r="VHI10" s="41"/>
      <c r="VHJ10" s="41"/>
      <c r="VHL10" s="38"/>
      <c r="VHZ10" s="41"/>
      <c r="VIA10" s="41"/>
      <c r="VIB10" s="41"/>
      <c r="VIC10" s="41"/>
      <c r="VID10" s="41"/>
      <c r="VIF10" s="38"/>
      <c r="VIT10" s="41"/>
      <c r="VIU10" s="41"/>
      <c r="VIV10" s="41"/>
      <c r="VIW10" s="41"/>
      <c r="VIX10" s="41"/>
      <c r="VIZ10" s="38"/>
      <c r="VJN10" s="41"/>
      <c r="VJO10" s="41"/>
      <c r="VJP10" s="41"/>
      <c r="VJQ10" s="41"/>
      <c r="VJR10" s="41"/>
      <c r="VJT10" s="38"/>
      <c r="VKH10" s="41"/>
      <c r="VKI10" s="41"/>
      <c r="VKJ10" s="41"/>
      <c r="VKK10" s="41"/>
      <c r="VKL10" s="41"/>
      <c r="VKN10" s="38"/>
      <c r="VLB10" s="41"/>
      <c r="VLC10" s="41"/>
      <c r="VLD10" s="41"/>
      <c r="VLE10" s="41"/>
      <c r="VLF10" s="41"/>
      <c r="VLH10" s="38"/>
      <c r="VLV10" s="41"/>
      <c r="VLW10" s="41"/>
      <c r="VLX10" s="41"/>
      <c r="VLY10" s="41"/>
      <c r="VLZ10" s="41"/>
      <c r="VMB10" s="38"/>
      <c r="VMP10" s="41"/>
      <c r="VMQ10" s="41"/>
      <c r="VMR10" s="41"/>
      <c r="VMS10" s="41"/>
      <c r="VMT10" s="41"/>
      <c r="VMV10" s="38"/>
      <c r="VNJ10" s="41"/>
      <c r="VNK10" s="41"/>
      <c r="VNL10" s="41"/>
      <c r="VNM10" s="41"/>
      <c r="VNN10" s="41"/>
      <c r="VNP10" s="38"/>
      <c r="VOD10" s="41"/>
      <c r="VOE10" s="41"/>
      <c r="VOF10" s="41"/>
      <c r="VOG10" s="41"/>
      <c r="VOH10" s="41"/>
      <c r="VOJ10" s="38"/>
      <c r="VOX10" s="41"/>
      <c r="VOY10" s="41"/>
      <c r="VOZ10" s="41"/>
      <c r="VPA10" s="41"/>
      <c r="VPB10" s="41"/>
      <c r="VPD10" s="38"/>
      <c r="VPR10" s="41"/>
      <c r="VPS10" s="41"/>
      <c r="VPT10" s="41"/>
      <c r="VPU10" s="41"/>
      <c r="VPV10" s="41"/>
      <c r="VPX10" s="38"/>
      <c r="VQL10" s="41"/>
      <c r="VQM10" s="41"/>
      <c r="VQN10" s="41"/>
      <c r="VQO10" s="41"/>
      <c r="VQP10" s="41"/>
      <c r="VQR10" s="38"/>
      <c r="VRF10" s="41"/>
      <c r="VRG10" s="41"/>
      <c r="VRH10" s="41"/>
      <c r="VRI10" s="41"/>
      <c r="VRJ10" s="41"/>
      <c r="VRL10" s="38"/>
      <c r="VRZ10" s="41"/>
      <c r="VSA10" s="41"/>
      <c r="VSB10" s="41"/>
      <c r="VSC10" s="41"/>
      <c r="VSD10" s="41"/>
      <c r="VSF10" s="38"/>
      <c r="VST10" s="41"/>
      <c r="VSU10" s="41"/>
      <c r="VSV10" s="41"/>
      <c r="VSW10" s="41"/>
      <c r="VSX10" s="41"/>
      <c r="VSZ10" s="38"/>
      <c r="VTN10" s="41"/>
      <c r="VTO10" s="41"/>
      <c r="VTP10" s="41"/>
      <c r="VTQ10" s="41"/>
      <c r="VTR10" s="41"/>
      <c r="VTT10" s="38"/>
      <c r="VUH10" s="41"/>
      <c r="VUI10" s="41"/>
      <c r="VUJ10" s="41"/>
      <c r="VUK10" s="41"/>
      <c r="VUL10" s="41"/>
      <c r="VUN10" s="38"/>
      <c r="VVB10" s="41"/>
      <c r="VVC10" s="41"/>
      <c r="VVD10" s="41"/>
      <c r="VVE10" s="41"/>
      <c r="VVF10" s="41"/>
      <c r="VVH10" s="38"/>
      <c r="VVV10" s="41"/>
      <c r="VVW10" s="41"/>
      <c r="VVX10" s="41"/>
      <c r="VVY10" s="41"/>
      <c r="VVZ10" s="41"/>
      <c r="VWB10" s="38"/>
      <c r="VWP10" s="41"/>
      <c r="VWQ10" s="41"/>
      <c r="VWR10" s="41"/>
      <c r="VWS10" s="41"/>
      <c r="VWT10" s="41"/>
      <c r="VWV10" s="38"/>
      <c r="VXJ10" s="41"/>
      <c r="VXK10" s="41"/>
      <c r="VXL10" s="41"/>
      <c r="VXM10" s="41"/>
      <c r="VXN10" s="41"/>
      <c r="VXP10" s="38"/>
      <c r="VYD10" s="41"/>
      <c r="VYE10" s="41"/>
      <c r="VYF10" s="41"/>
      <c r="VYG10" s="41"/>
      <c r="VYH10" s="41"/>
      <c r="VYJ10" s="38"/>
      <c r="VYX10" s="41"/>
      <c r="VYY10" s="41"/>
      <c r="VYZ10" s="41"/>
      <c r="VZA10" s="41"/>
      <c r="VZB10" s="41"/>
      <c r="VZD10" s="38"/>
      <c r="VZR10" s="41"/>
      <c r="VZS10" s="41"/>
      <c r="VZT10" s="41"/>
      <c r="VZU10" s="41"/>
      <c r="VZV10" s="41"/>
      <c r="VZX10" s="38"/>
      <c r="WAL10" s="41"/>
      <c r="WAM10" s="41"/>
      <c r="WAN10" s="41"/>
      <c r="WAO10" s="41"/>
      <c r="WAP10" s="41"/>
      <c r="WAR10" s="38"/>
      <c r="WBF10" s="41"/>
      <c r="WBG10" s="41"/>
      <c r="WBH10" s="41"/>
      <c r="WBI10" s="41"/>
      <c r="WBJ10" s="41"/>
      <c r="WBL10" s="38"/>
      <c r="WBZ10" s="41"/>
      <c r="WCA10" s="41"/>
      <c r="WCB10" s="41"/>
      <c r="WCC10" s="41"/>
      <c r="WCD10" s="41"/>
      <c r="WCF10" s="38"/>
      <c r="WCT10" s="41"/>
      <c r="WCU10" s="41"/>
      <c r="WCV10" s="41"/>
      <c r="WCW10" s="41"/>
      <c r="WCX10" s="41"/>
      <c r="WCZ10" s="38"/>
      <c r="WDN10" s="41"/>
      <c r="WDO10" s="41"/>
      <c r="WDP10" s="41"/>
      <c r="WDQ10" s="41"/>
      <c r="WDR10" s="41"/>
      <c r="WDT10" s="38"/>
      <c r="WEH10" s="41"/>
      <c r="WEI10" s="41"/>
      <c r="WEJ10" s="41"/>
      <c r="WEK10" s="41"/>
      <c r="WEL10" s="41"/>
      <c r="WEN10" s="38"/>
      <c r="WFB10" s="41"/>
      <c r="WFC10" s="41"/>
      <c r="WFD10" s="41"/>
      <c r="WFE10" s="41"/>
      <c r="WFF10" s="41"/>
      <c r="WFH10" s="38"/>
      <c r="WFV10" s="41"/>
      <c r="WFW10" s="41"/>
      <c r="WFX10" s="41"/>
      <c r="WFY10" s="41"/>
      <c r="WFZ10" s="41"/>
      <c r="WGB10" s="38"/>
      <c r="WGP10" s="41"/>
      <c r="WGQ10" s="41"/>
      <c r="WGR10" s="41"/>
      <c r="WGS10" s="41"/>
      <c r="WGT10" s="41"/>
      <c r="WGV10" s="38"/>
      <c r="WHJ10" s="41"/>
      <c r="WHK10" s="41"/>
      <c r="WHL10" s="41"/>
      <c r="WHM10" s="41"/>
      <c r="WHN10" s="41"/>
      <c r="WHP10" s="38"/>
      <c r="WID10" s="41"/>
      <c r="WIE10" s="41"/>
      <c r="WIF10" s="41"/>
      <c r="WIG10" s="41"/>
      <c r="WIH10" s="41"/>
      <c r="WIJ10" s="38"/>
      <c r="WIX10" s="41"/>
      <c r="WIY10" s="41"/>
      <c r="WIZ10" s="41"/>
      <c r="WJA10" s="41"/>
      <c r="WJB10" s="41"/>
      <c r="WJD10" s="38"/>
      <c r="WJR10" s="41"/>
      <c r="WJS10" s="41"/>
      <c r="WJT10" s="41"/>
      <c r="WJU10" s="41"/>
      <c r="WJV10" s="41"/>
      <c r="WJX10" s="38"/>
      <c r="WKL10" s="41"/>
      <c r="WKM10" s="41"/>
      <c r="WKN10" s="41"/>
      <c r="WKO10" s="41"/>
      <c r="WKP10" s="41"/>
      <c r="WKR10" s="38"/>
      <c r="WLF10" s="41"/>
      <c r="WLG10" s="41"/>
      <c r="WLH10" s="41"/>
      <c r="WLI10" s="41"/>
      <c r="WLJ10" s="41"/>
      <c r="WLL10" s="38"/>
      <c r="WLZ10" s="41"/>
      <c r="WMA10" s="41"/>
      <c r="WMB10" s="41"/>
      <c r="WMC10" s="41"/>
      <c r="WMD10" s="41"/>
      <c r="WMF10" s="38"/>
      <c r="WMT10" s="41"/>
      <c r="WMU10" s="41"/>
      <c r="WMV10" s="41"/>
      <c r="WMW10" s="41"/>
      <c r="WMX10" s="41"/>
      <c r="WMZ10" s="38"/>
      <c r="WNN10" s="41"/>
      <c r="WNO10" s="41"/>
      <c r="WNP10" s="41"/>
      <c r="WNQ10" s="41"/>
      <c r="WNR10" s="41"/>
      <c r="WNT10" s="38"/>
      <c r="WOH10" s="41"/>
      <c r="WOI10" s="41"/>
      <c r="WOJ10" s="41"/>
      <c r="WOK10" s="41"/>
      <c r="WOL10" s="41"/>
      <c r="WON10" s="38"/>
      <c r="WPB10" s="41"/>
      <c r="WPC10" s="41"/>
      <c r="WPD10" s="41"/>
      <c r="WPE10" s="41"/>
      <c r="WPF10" s="41"/>
      <c r="WPH10" s="38"/>
      <c r="WPV10" s="41"/>
      <c r="WPW10" s="41"/>
      <c r="WPX10" s="41"/>
      <c r="WPY10" s="41"/>
      <c r="WPZ10" s="41"/>
      <c r="WQB10" s="38"/>
      <c r="WQP10" s="41"/>
      <c r="WQQ10" s="41"/>
      <c r="WQR10" s="41"/>
      <c r="WQS10" s="41"/>
      <c r="WQT10" s="41"/>
      <c r="WQV10" s="38"/>
      <c r="WRJ10" s="41"/>
      <c r="WRK10" s="41"/>
      <c r="WRL10" s="41"/>
      <c r="WRM10" s="41"/>
      <c r="WRN10" s="41"/>
      <c r="WRP10" s="38"/>
      <c r="WSD10" s="41"/>
      <c r="WSE10" s="41"/>
      <c r="WSF10" s="41"/>
      <c r="WSG10" s="41"/>
      <c r="WSH10" s="41"/>
      <c r="WSJ10" s="38"/>
      <c r="WSX10" s="41"/>
      <c r="WSY10" s="41"/>
      <c r="WSZ10" s="41"/>
      <c r="WTA10" s="41"/>
      <c r="WTB10" s="41"/>
      <c r="WTD10" s="38"/>
      <c r="WTR10" s="41"/>
      <c r="WTS10" s="41"/>
      <c r="WTT10" s="41"/>
      <c r="WTU10" s="41"/>
      <c r="WTV10" s="41"/>
      <c r="WTX10" s="38"/>
      <c r="WUL10" s="41"/>
      <c r="WUM10" s="41"/>
      <c r="WUN10" s="41"/>
      <c r="WUO10" s="41"/>
      <c r="WUP10" s="41"/>
      <c r="WUR10" s="38"/>
      <c r="WVF10" s="41"/>
      <c r="WVG10" s="41"/>
      <c r="WVH10" s="41"/>
      <c r="WVI10" s="41"/>
      <c r="WVJ10" s="41"/>
      <c r="WVL10" s="38"/>
      <c r="WVZ10" s="41"/>
      <c r="WWA10" s="41"/>
      <c r="WWB10" s="41"/>
      <c r="WWC10" s="41"/>
      <c r="WWD10" s="41"/>
      <c r="WWF10" s="38"/>
      <c r="WWT10" s="41"/>
      <c r="WWU10" s="41"/>
      <c r="WWV10" s="41"/>
      <c r="WWW10" s="41"/>
      <c r="WWX10" s="41"/>
      <c r="WWZ10" s="38"/>
      <c r="WXN10" s="41"/>
      <c r="WXO10" s="41"/>
      <c r="WXP10" s="41"/>
      <c r="WXQ10" s="41"/>
      <c r="WXR10" s="41"/>
      <c r="WXT10" s="38"/>
      <c r="WYH10" s="41"/>
      <c r="WYI10" s="41"/>
      <c r="WYJ10" s="41"/>
      <c r="WYK10" s="41"/>
      <c r="WYL10" s="41"/>
      <c r="WYN10" s="38"/>
      <c r="WZB10" s="41"/>
      <c r="WZC10" s="41"/>
      <c r="WZD10" s="41"/>
      <c r="WZE10" s="41"/>
      <c r="WZF10" s="41"/>
      <c r="WZH10" s="38"/>
      <c r="WZV10" s="41"/>
      <c r="WZW10" s="41"/>
      <c r="WZX10" s="41"/>
      <c r="WZY10" s="41"/>
      <c r="WZZ10" s="41"/>
      <c r="XAB10" s="38"/>
      <c r="XAP10" s="41"/>
      <c r="XAQ10" s="41"/>
      <c r="XAR10" s="41"/>
      <c r="XAS10" s="41"/>
      <c r="XAT10" s="41"/>
      <c r="XAV10" s="38"/>
      <c r="XBJ10" s="41"/>
      <c r="XBK10" s="41"/>
      <c r="XBL10" s="41"/>
      <c r="XBM10" s="41"/>
      <c r="XBN10" s="41"/>
      <c r="XBP10" s="38"/>
      <c r="XCD10" s="41"/>
      <c r="XCE10" s="41"/>
      <c r="XCF10" s="41"/>
      <c r="XCG10" s="41"/>
      <c r="XCH10" s="41"/>
      <c r="XCJ10" s="38"/>
      <c r="XCX10" s="41"/>
      <c r="XCY10" s="41"/>
      <c r="XCZ10" s="41"/>
      <c r="XDA10" s="41"/>
      <c r="XDB10" s="41"/>
      <c r="XDD10" s="38"/>
      <c r="XDR10" s="41"/>
      <c r="XDS10" s="41"/>
      <c r="XDT10" s="41"/>
      <c r="XDU10" s="41"/>
      <c r="XDV10" s="41"/>
      <c r="XDX10" s="38"/>
      <c r="XEL10" s="41"/>
      <c r="XEM10" s="41"/>
      <c r="XEN10" s="41"/>
      <c r="XEO10" s="41"/>
      <c r="XEP10" s="41"/>
      <c r="XER10" s="38"/>
    </row>
    <row r="11" spans="1:1012 1026:3072 3086:4092 4106:5112 5126:6132 6146:8192 8206:9212 9226:10232 10246:11252 11266:13312 13326:14332 14346:15352 15366:16372" s="40" customFormat="1" ht="15" customHeight="1">
      <c r="A11" s="33" t="s">
        <v>94</v>
      </c>
      <c r="B11" s="34">
        <f t="shared" ref="B11:L11" si="0">SUM(B9:B10)</f>
        <v>3009.8432600000001</v>
      </c>
      <c r="C11" s="34">
        <f t="shared" si="0"/>
        <v>3498.8935610000008</v>
      </c>
      <c r="D11" s="34">
        <f t="shared" si="0"/>
        <v>4086.9525289999997</v>
      </c>
      <c r="E11" s="34">
        <f t="shared" si="0"/>
        <v>4455.9661869999991</v>
      </c>
      <c r="F11" s="34">
        <f t="shared" si="0"/>
        <v>5452.069427999998</v>
      </c>
      <c r="G11" s="34">
        <f t="shared" si="0"/>
        <v>9323.7271220000002</v>
      </c>
      <c r="H11" s="34">
        <f t="shared" si="0"/>
        <v>11551.658863000001</v>
      </c>
      <c r="I11" s="34">
        <f t="shared" si="0"/>
        <v>15094.775882999998</v>
      </c>
      <c r="J11" s="34">
        <f t="shared" si="0"/>
        <v>18062.604106000003</v>
      </c>
      <c r="K11" s="34">
        <f t="shared" si="0"/>
        <v>34905.111187999995</v>
      </c>
      <c r="L11" s="34">
        <f t="shared" si="0"/>
        <v>59319.453744999999</v>
      </c>
      <c r="M11" s="34">
        <f>SUM(M9:M10)</f>
        <v>71517.631346000009</v>
      </c>
      <c r="N11" s="34">
        <f t="shared" ref="N11:AB11" si="1">SUM(N9:N10)</f>
        <v>87876.522166999988</v>
      </c>
      <c r="O11" s="34">
        <f t="shared" si="1"/>
        <v>102977.38913700001</v>
      </c>
      <c r="P11" s="34">
        <f t="shared" si="1"/>
        <v>90132.639167999994</v>
      </c>
      <c r="Q11" s="34">
        <f t="shared" si="1"/>
        <v>115885.39819599999</v>
      </c>
      <c r="R11" s="34">
        <f t="shared" si="1"/>
        <v>152040.57918100001</v>
      </c>
      <c r="S11" s="34">
        <f t="shared" si="1"/>
        <v>180525.50132199991</v>
      </c>
      <c r="T11" s="34">
        <f t="shared" si="1"/>
        <v>204140.08090800009</v>
      </c>
      <c r="U11" s="34">
        <f>SUM(U9:U10)</f>
        <v>232090.982483</v>
      </c>
      <c r="V11" s="34">
        <f t="shared" si="1"/>
        <v>243925.19759399994</v>
      </c>
      <c r="W11" s="34">
        <f t="shared" si="1"/>
        <v>233644.66262100005</v>
      </c>
      <c r="X11" s="34">
        <f>SUM(X9:X10)</f>
        <v>247834.30800500012</v>
      </c>
      <c r="Y11" s="34">
        <f t="shared" si="1"/>
        <v>282264.24592700001</v>
      </c>
      <c r="Z11" s="34">
        <f t="shared" si="1"/>
        <v>264859.55174900003</v>
      </c>
      <c r="AA11" s="34">
        <f t="shared" si="1"/>
        <v>265284.20521900029</v>
      </c>
      <c r="AB11" s="34">
        <f t="shared" si="1"/>
        <v>335383.67635892349</v>
      </c>
      <c r="AC11" s="34">
        <f>SUM(AC9:AC10)</f>
        <v>235931.61635900007</v>
      </c>
      <c r="AD11" s="34">
        <f>SUM(AD9:AD10)</f>
        <v>275090.44617000013</v>
      </c>
      <c r="AE11" s="34">
        <f>SUM(B11:AD11)</f>
        <v>3790165.689782924</v>
      </c>
      <c r="AF11" s="38"/>
      <c r="AT11" s="41"/>
      <c r="AU11" s="41"/>
      <c r="AV11" s="41"/>
      <c r="AW11" s="41"/>
      <c r="AX11" s="41"/>
      <c r="AZ11" s="38"/>
      <c r="BN11" s="41"/>
      <c r="BO11" s="41"/>
      <c r="BP11" s="41"/>
      <c r="BQ11" s="41"/>
      <c r="BR11" s="41"/>
      <c r="BT11" s="38"/>
      <c r="CH11" s="41"/>
      <c r="CI11" s="41"/>
      <c r="CJ11" s="41"/>
      <c r="CK11" s="41"/>
      <c r="CL11" s="41"/>
      <c r="CN11" s="38"/>
      <c r="DB11" s="41"/>
      <c r="DC11" s="41"/>
      <c r="DD11" s="41"/>
      <c r="DE11" s="41"/>
      <c r="DF11" s="41"/>
      <c r="DH11" s="38"/>
      <c r="DV11" s="41"/>
      <c r="DW11" s="41"/>
      <c r="DX11" s="41"/>
      <c r="DY11" s="41"/>
      <c r="DZ11" s="41"/>
      <c r="EB11" s="38"/>
      <c r="EP11" s="41"/>
      <c r="EQ11" s="41"/>
      <c r="ER11" s="41"/>
      <c r="ES11" s="41"/>
      <c r="ET11" s="41"/>
      <c r="EV11" s="38"/>
      <c r="FJ11" s="41"/>
      <c r="FK11" s="41"/>
      <c r="FL11" s="41"/>
      <c r="FM11" s="41"/>
      <c r="FN11" s="41"/>
      <c r="FP11" s="38"/>
      <c r="GD11" s="41"/>
      <c r="GE11" s="41"/>
      <c r="GF11" s="41"/>
      <c r="GG11" s="41"/>
      <c r="GH11" s="41"/>
      <c r="GJ11" s="38"/>
      <c r="GX11" s="41"/>
      <c r="GY11" s="41"/>
      <c r="GZ11" s="41"/>
      <c r="HA11" s="41"/>
      <c r="HB11" s="41"/>
      <c r="HD11" s="38"/>
      <c r="HR11" s="41"/>
      <c r="HS11" s="41"/>
      <c r="HT11" s="41"/>
      <c r="HU11" s="41"/>
      <c r="HV11" s="41"/>
      <c r="HX11" s="38"/>
      <c r="IL11" s="41"/>
      <c r="IM11" s="41"/>
      <c r="IN11" s="41"/>
      <c r="IO11" s="41"/>
      <c r="IP11" s="41"/>
      <c r="IR11" s="38"/>
      <c r="JF11" s="41"/>
      <c r="JG11" s="41"/>
      <c r="JH11" s="41"/>
      <c r="JI11" s="41"/>
      <c r="JJ11" s="41"/>
      <c r="JL11" s="38"/>
      <c r="JZ11" s="41"/>
      <c r="KA11" s="41"/>
      <c r="KB11" s="41"/>
      <c r="KC11" s="41"/>
      <c r="KD11" s="41"/>
      <c r="KF11" s="38"/>
      <c r="KT11" s="41"/>
      <c r="KU11" s="41"/>
      <c r="KV11" s="41"/>
      <c r="KW11" s="41"/>
      <c r="KX11" s="41"/>
      <c r="KZ11" s="38"/>
      <c r="LN11" s="41"/>
      <c r="LO11" s="41"/>
      <c r="LP11" s="41"/>
      <c r="LQ11" s="41"/>
      <c r="LR11" s="41"/>
      <c r="LT11" s="38"/>
      <c r="MH11" s="41"/>
      <c r="MI11" s="41"/>
      <c r="MJ11" s="41"/>
      <c r="MK11" s="41"/>
      <c r="ML11" s="41"/>
      <c r="MN11" s="38"/>
      <c r="NB11" s="41"/>
      <c r="NC11" s="41"/>
      <c r="ND11" s="41"/>
      <c r="NE11" s="41"/>
      <c r="NF11" s="41"/>
      <c r="NH11" s="38"/>
      <c r="NV11" s="41"/>
      <c r="NW11" s="41"/>
      <c r="NX11" s="41"/>
      <c r="NY11" s="41"/>
      <c r="NZ11" s="41"/>
      <c r="OB11" s="38"/>
      <c r="OP11" s="41"/>
      <c r="OQ11" s="41"/>
      <c r="OR11" s="41"/>
      <c r="OS11" s="41"/>
      <c r="OT11" s="41"/>
      <c r="OV11" s="38"/>
      <c r="PJ11" s="41"/>
      <c r="PK11" s="41"/>
      <c r="PL11" s="41"/>
      <c r="PM11" s="41"/>
      <c r="PN11" s="41"/>
      <c r="PP11" s="38"/>
      <c r="QD11" s="41"/>
      <c r="QE11" s="41"/>
      <c r="QF11" s="41"/>
      <c r="QG11" s="41"/>
      <c r="QH11" s="41"/>
      <c r="QJ11" s="38"/>
      <c r="QX11" s="41"/>
      <c r="QY11" s="41"/>
      <c r="QZ11" s="41"/>
      <c r="RA11" s="41"/>
      <c r="RB11" s="41"/>
      <c r="RD11" s="38"/>
      <c r="RR11" s="41"/>
      <c r="RS11" s="41"/>
      <c r="RT11" s="41"/>
      <c r="RU11" s="41"/>
      <c r="RV11" s="41"/>
      <c r="RX11" s="38"/>
      <c r="SL11" s="41"/>
      <c r="SM11" s="41"/>
      <c r="SN11" s="41"/>
      <c r="SO11" s="41"/>
      <c r="SP11" s="41"/>
      <c r="SR11" s="38"/>
      <c r="TF11" s="41"/>
      <c r="TG11" s="41"/>
      <c r="TH11" s="41"/>
      <c r="TI11" s="41"/>
      <c r="TJ11" s="41"/>
      <c r="TL11" s="38"/>
      <c r="TZ11" s="41"/>
      <c r="UA11" s="41"/>
      <c r="UB11" s="41"/>
      <c r="UC11" s="41"/>
      <c r="UD11" s="41"/>
      <c r="UF11" s="38"/>
      <c r="UT11" s="41"/>
      <c r="UU11" s="41"/>
      <c r="UV11" s="41"/>
      <c r="UW11" s="41"/>
      <c r="UX11" s="41"/>
      <c r="UZ11" s="38"/>
      <c r="VN11" s="41"/>
      <c r="VO11" s="41"/>
      <c r="VP11" s="41"/>
      <c r="VQ11" s="41"/>
      <c r="VR11" s="41"/>
      <c r="VT11" s="38"/>
      <c r="WH11" s="41"/>
      <c r="WI11" s="41"/>
      <c r="WJ11" s="41"/>
      <c r="WK11" s="41"/>
      <c r="WL11" s="41"/>
      <c r="WN11" s="38"/>
      <c r="XB11" s="41"/>
      <c r="XC11" s="41"/>
      <c r="XD11" s="41"/>
      <c r="XE11" s="41"/>
      <c r="XF11" s="41"/>
      <c r="XH11" s="38"/>
      <c r="XV11" s="41"/>
      <c r="XW11" s="41"/>
      <c r="XX11" s="41"/>
      <c r="XY11" s="41"/>
      <c r="XZ11" s="41"/>
      <c r="YB11" s="38"/>
      <c r="YP11" s="41"/>
      <c r="YQ11" s="41"/>
      <c r="YR11" s="41"/>
      <c r="YS11" s="41"/>
      <c r="YT11" s="41"/>
      <c r="YV11" s="38"/>
      <c r="ZJ11" s="41"/>
      <c r="ZK11" s="41"/>
      <c r="ZL11" s="41"/>
      <c r="ZM11" s="41"/>
      <c r="ZN11" s="41"/>
      <c r="ZP11" s="38"/>
      <c r="AAD11" s="41"/>
      <c r="AAE11" s="41"/>
      <c r="AAF11" s="41"/>
      <c r="AAG11" s="41"/>
      <c r="AAH11" s="41"/>
      <c r="AAJ11" s="38"/>
      <c r="AAX11" s="41"/>
      <c r="AAY11" s="41"/>
      <c r="AAZ11" s="41"/>
      <c r="ABA11" s="41"/>
      <c r="ABB11" s="41"/>
      <c r="ABD11" s="38"/>
      <c r="ABR11" s="41"/>
      <c r="ABS11" s="41"/>
      <c r="ABT11" s="41"/>
      <c r="ABU11" s="41"/>
      <c r="ABV11" s="41"/>
      <c r="ABX11" s="38"/>
      <c r="ACL11" s="41"/>
      <c r="ACM11" s="41"/>
      <c r="ACN11" s="41"/>
      <c r="ACO11" s="41"/>
      <c r="ACP11" s="41"/>
      <c r="ACR11" s="38"/>
      <c r="ADF11" s="41"/>
      <c r="ADG11" s="41"/>
      <c r="ADH11" s="41"/>
      <c r="ADI11" s="41"/>
      <c r="ADJ11" s="41"/>
      <c r="ADL11" s="38"/>
      <c r="ADZ11" s="41"/>
      <c r="AEA11" s="41"/>
      <c r="AEB11" s="41"/>
      <c r="AEC11" s="41"/>
      <c r="AED11" s="41"/>
      <c r="AEF11" s="38"/>
      <c r="AET11" s="41"/>
      <c r="AEU11" s="41"/>
      <c r="AEV11" s="41"/>
      <c r="AEW11" s="41"/>
      <c r="AEX11" s="41"/>
      <c r="AEZ11" s="38"/>
      <c r="AFN11" s="41"/>
      <c r="AFO11" s="41"/>
      <c r="AFP11" s="41"/>
      <c r="AFQ11" s="41"/>
      <c r="AFR11" s="41"/>
      <c r="AFT11" s="38"/>
      <c r="AGH11" s="41"/>
      <c r="AGI11" s="41"/>
      <c r="AGJ11" s="41"/>
      <c r="AGK11" s="41"/>
      <c r="AGL11" s="41"/>
      <c r="AGN11" s="38"/>
      <c r="AHB11" s="41"/>
      <c r="AHC11" s="41"/>
      <c r="AHD11" s="41"/>
      <c r="AHE11" s="41"/>
      <c r="AHF11" s="41"/>
      <c r="AHH11" s="38"/>
      <c r="AHV11" s="41"/>
      <c r="AHW11" s="41"/>
      <c r="AHX11" s="41"/>
      <c r="AHY11" s="41"/>
      <c r="AHZ11" s="41"/>
      <c r="AIB11" s="38"/>
      <c r="AIP11" s="41"/>
      <c r="AIQ11" s="41"/>
      <c r="AIR11" s="41"/>
      <c r="AIS11" s="41"/>
      <c r="AIT11" s="41"/>
      <c r="AIV11" s="38"/>
      <c r="AJJ11" s="41"/>
      <c r="AJK11" s="41"/>
      <c r="AJL11" s="41"/>
      <c r="AJM11" s="41"/>
      <c r="AJN11" s="41"/>
      <c r="AJP11" s="38"/>
      <c r="AKD11" s="41"/>
      <c r="AKE11" s="41"/>
      <c r="AKF11" s="41"/>
      <c r="AKG11" s="41"/>
      <c r="AKH11" s="41"/>
      <c r="AKJ11" s="38"/>
      <c r="AKX11" s="41"/>
      <c r="AKY11" s="41"/>
      <c r="AKZ11" s="41"/>
      <c r="ALA11" s="41"/>
      <c r="ALB11" s="41"/>
      <c r="ALD11" s="38"/>
      <c r="ALR11" s="41"/>
      <c r="ALS11" s="41"/>
      <c r="ALT11" s="41"/>
      <c r="ALU11" s="41"/>
      <c r="ALV11" s="41"/>
      <c r="ALX11" s="38"/>
      <c r="AML11" s="41"/>
      <c r="AMM11" s="41"/>
      <c r="AMN11" s="41"/>
      <c r="AMO11" s="41"/>
      <c r="AMP11" s="41"/>
      <c r="AMR11" s="38"/>
      <c r="ANF11" s="41"/>
      <c r="ANG11" s="41"/>
      <c r="ANH11" s="41"/>
      <c r="ANI11" s="41"/>
      <c r="ANJ11" s="41"/>
      <c r="ANL11" s="38"/>
      <c r="ANZ11" s="41"/>
      <c r="AOA11" s="41"/>
      <c r="AOB11" s="41"/>
      <c r="AOC11" s="41"/>
      <c r="AOD11" s="41"/>
      <c r="AOF11" s="38"/>
      <c r="AOT11" s="41"/>
      <c r="AOU11" s="41"/>
      <c r="AOV11" s="41"/>
      <c r="AOW11" s="41"/>
      <c r="AOX11" s="41"/>
      <c r="AOZ11" s="38"/>
      <c r="APN11" s="41"/>
      <c r="APO11" s="41"/>
      <c r="APP11" s="41"/>
      <c r="APQ11" s="41"/>
      <c r="APR11" s="41"/>
      <c r="APT11" s="38"/>
      <c r="AQH11" s="41"/>
      <c r="AQI11" s="41"/>
      <c r="AQJ11" s="41"/>
      <c r="AQK11" s="41"/>
      <c r="AQL11" s="41"/>
      <c r="AQN11" s="38"/>
      <c r="ARB11" s="41"/>
      <c r="ARC11" s="41"/>
      <c r="ARD11" s="41"/>
      <c r="ARE11" s="41"/>
      <c r="ARF11" s="41"/>
      <c r="ARH11" s="38"/>
      <c r="ARV11" s="41"/>
      <c r="ARW11" s="41"/>
      <c r="ARX11" s="41"/>
      <c r="ARY11" s="41"/>
      <c r="ARZ11" s="41"/>
      <c r="ASB11" s="38"/>
      <c r="ASP11" s="41"/>
      <c r="ASQ11" s="41"/>
      <c r="ASR11" s="41"/>
      <c r="ASS11" s="41"/>
      <c r="AST11" s="41"/>
      <c r="ASV11" s="38"/>
      <c r="ATJ11" s="41"/>
      <c r="ATK11" s="41"/>
      <c r="ATL11" s="41"/>
      <c r="ATM11" s="41"/>
      <c r="ATN11" s="41"/>
      <c r="ATP11" s="38"/>
      <c r="AUD11" s="41"/>
      <c r="AUE11" s="41"/>
      <c r="AUF11" s="41"/>
      <c r="AUG11" s="41"/>
      <c r="AUH11" s="41"/>
      <c r="AUJ11" s="38"/>
      <c r="AUX11" s="41"/>
      <c r="AUY11" s="41"/>
      <c r="AUZ11" s="41"/>
      <c r="AVA11" s="41"/>
      <c r="AVB11" s="41"/>
      <c r="AVD11" s="38"/>
      <c r="AVR11" s="41"/>
      <c r="AVS11" s="41"/>
      <c r="AVT11" s="41"/>
      <c r="AVU11" s="41"/>
      <c r="AVV11" s="41"/>
      <c r="AVX11" s="38"/>
      <c r="AWL11" s="41"/>
      <c r="AWM11" s="41"/>
      <c r="AWN11" s="41"/>
      <c r="AWO11" s="41"/>
      <c r="AWP11" s="41"/>
      <c r="AWR11" s="38"/>
      <c r="AXF11" s="41"/>
      <c r="AXG11" s="41"/>
      <c r="AXH11" s="41"/>
      <c r="AXI11" s="41"/>
      <c r="AXJ11" s="41"/>
      <c r="AXL11" s="38"/>
      <c r="AXZ11" s="41"/>
      <c r="AYA11" s="41"/>
      <c r="AYB11" s="41"/>
      <c r="AYC11" s="41"/>
      <c r="AYD11" s="41"/>
      <c r="AYF11" s="38"/>
      <c r="AYT11" s="41"/>
      <c r="AYU11" s="41"/>
      <c r="AYV11" s="41"/>
      <c r="AYW11" s="41"/>
      <c r="AYX11" s="41"/>
      <c r="AYZ11" s="38"/>
      <c r="AZN11" s="41"/>
      <c r="AZO11" s="41"/>
      <c r="AZP11" s="41"/>
      <c r="AZQ11" s="41"/>
      <c r="AZR11" s="41"/>
      <c r="AZT11" s="38"/>
      <c r="BAH11" s="41"/>
      <c r="BAI11" s="41"/>
      <c r="BAJ11" s="41"/>
      <c r="BAK11" s="41"/>
      <c r="BAL11" s="41"/>
      <c r="BAN11" s="38"/>
      <c r="BBB11" s="41"/>
      <c r="BBC11" s="41"/>
      <c r="BBD11" s="41"/>
      <c r="BBE11" s="41"/>
      <c r="BBF11" s="41"/>
      <c r="BBH11" s="38"/>
      <c r="BBV11" s="41"/>
      <c r="BBW11" s="41"/>
      <c r="BBX11" s="41"/>
      <c r="BBY11" s="41"/>
      <c r="BBZ11" s="41"/>
      <c r="BCB11" s="38"/>
      <c r="BCP11" s="41"/>
      <c r="BCQ11" s="41"/>
      <c r="BCR11" s="41"/>
      <c r="BCS11" s="41"/>
      <c r="BCT11" s="41"/>
      <c r="BCV11" s="38"/>
      <c r="BDJ11" s="41"/>
      <c r="BDK11" s="41"/>
      <c r="BDL11" s="41"/>
      <c r="BDM11" s="41"/>
      <c r="BDN11" s="41"/>
      <c r="BDP11" s="38"/>
      <c r="BED11" s="41"/>
      <c r="BEE11" s="41"/>
      <c r="BEF11" s="41"/>
      <c r="BEG11" s="41"/>
      <c r="BEH11" s="41"/>
      <c r="BEJ11" s="38"/>
      <c r="BEX11" s="41"/>
      <c r="BEY11" s="41"/>
      <c r="BEZ11" s="41"/>
      <c r="BFA11" s="41"/>
      <c r="BFB11" s="41"/>
      <c r="BFD11" s="38"/>
      <c r="BFR11" s="41"/>
      <c r="BFS11" s="41"/>
      <c r="BFT11" s="41"/>
      <c r="BFU11" s="41"/>
      <c r="BFV11" s="41"/>
      <c r="BFX11" s="38"/>
      <c r="BGL11" s="41"/>
      <c r="BGM11" s="41"/>
      <c r="BGN11" s="41"/>
      <c r="BGO11" s="41"/>
      <c r="BGP11" s="41"/>
      <c r="BGR11" s="38"/>
      <c r="BHF11" s="41"/>
      <c r="BHG11" s="41"/>
      <c r="BHH11" s="41"/>
      <c r="BHI11" s="41"/>
      <c r="BHJ11" s="41"/>
      <c r="BHL11" s="38"/>
      <c r="BHZ11" s="41"/>
      <c r="BIA11" s="41"/>
      <c r="BIB11" s="41"/>
      <c r="BIC11" s="41"/>
      <c r="BID11" s="41"/>
      <c r="BIF11" s="38"/>
      <c r="BIT11" s="41"/>
      <c r="BIU11" s="41"/>
      <c r="BIV11" s="41"/>
      <c r="BIW11" s="41"/>
      <c r="BIX11" s="41"/>
      <c r="BIZ11" s="38"/>
      <c r="BJN11" s="41"/>
      <c r="BJO11" s="41"/>
      <c r="BJP11" s="41"/>
      <c r="BJQ11" s="41"/>
      <c r="BJR11" s="41"/>
      <c r="BJT11" s="38"/>
      <c r="BKH11" s="41"/>
      <c r="BKI11" s="41"/>
      <c r="BKJ11" s="41"/>
      <c r="BKK11" s="41"/>
      <c r="BKL11" s="41"/>
      <c r="BKN11" s="38"/>
      <c r="BLB11" s="41"/>
      <c r="BLC11" s="41"/>
      <c r="BLD11" s="41"/>
      <c r="BLE11" s="41"/>
      <c r="BLF11" s="41"/>
      <c r="BLH11" s="38"/>
      <c r="BLV11" s="41"/>
      <c r="BLW11" s="41"/>
      <c r="BLX11" s="41"/>
      <c r="BLY11" s="41"/>
      <c r="BLZ11" s="41"/>
      <c r="BMB11" s="38"/>
      <c r="BMP11" s="41"/>
      <c r="BMQ11" s="41"/>
      <c r="BMR11" s="41"/>
      <c r="BMS11" s="41"/>
      <c r="BMT11" s="41"/>
      <c r="BMV11" s="38"/>
      <c r="BNJ11" s="41"/>
      <c r="BNK11" s="41"/>
      <c r="BNL11" s="41"/>
      <c r="BNM11" s="41"/>
      <c r="BNN11" s="41"/>
      <c r="BNP11" s="38"/>
      <c r="BOD11" s="41"/>
      <c r="BOE11" s="41"/>
      <c r="BOF11" s="41"/>
      <c r="BOG11" s="41"/>
      <c r="BOH11" s="41"/>
      <c r="BOJ11" s="38"/>
      <c r="BOX11" s="41"/>
      <c r="BOY11" s="41"/>
      <c r="BOZ11" s="41"/>
      <c r="BPA11" s="41"/>
      <c r="BPB11" s="41"/>
      <c r="BPD11" s="38"/>
      <c r="BPR11" s="41"/>
      <c r="BPS11" s="41"/>
      <c r="BPT11" s="41"/>
      <c r="BPU11" s="41"/>
      <c r="BPV11" s="41"/>
      <c r="BPX11" s="38"/>
      <c r="BQL11" s="41"/>
      <c r="BQM11" s="41"/>
      <c r="BQN11" s="41"/>
      <c r="BQO11" s="41"/>
      <c r="BQP11" s="41"/>
      <c r="BQR11" s="38"/>
      <c r="BRF11" s="41"/>
      <c r="BRG11" s="41"/>
      <c r="BRH11" s="41"/>
      <c r="BRI11" s="41"/>
      <c r="BRJ11" s="41"/>
      <c r="BRL11" s="38"/>
      <c r="BRZ11" s="41"/>
      <c r="BSA11" s="41"/>
      <c r="BSB11" s="41"/>
      <c r="BSC11" s="41"/>
      <c r="BSD11" s="41"/>
      <c r="BSF11" s="38"/>
      <c r="BST11" s="41"/>
      <c r="BSU11" s="41"/>
      <c r="BSV11" s="41"/>
      <c r="BSW11" s="41"/>
      <c r="BSX11" s="41"/>
      <c r="BSZ11" s="38"/>
      <c r="BTN11" s="41"/>
      <c r="BTO11" s="41"/>
      <c r="BTP11" s="41"/>
      <c r="BTQ11" s="41"/>
      <c r="BTR11" s="41"/>
      <c r="BTT11" s="38"/>
      <c r="BUH11" s="41"/>
      <c r="BUI11" s="41"/>
      <c r="BUJ11" s="41"/>
      <c r="BUK11" s="41"/>
      <c r="BUL11" s="41"/>
      <c r="BUN11" s="38"/>
      <c r="BVB11" s="41"/>
      <c r="BVC11" s="41"/>
      <c r="BVD11" s="41"/>
      <c r="BVE11" s="41"/>
      <c r="BVF11" s="41"/>
      <c r="BVH11" s="38"/>
      <c r="BVV11" s="41"/>
      <c r="BVW11" s="41"/>
      <c r="BVX11" s="41"/>
      <c r="BVY11" s="41"/>
      <c r="BVZ11" s="41"/>
      <c r="BWB11" s="38"/>
      <c r="BWP11" s="41"/>
      <c r="BWQ11" s="41"/>
      <c r="BWR11" s="41"/>
      <c r="BWS11" s="41"/>
      <c r="BWT11" s="41"/>
      <c r="BWV11" s="38"/>
      <c r="BXJ11" s="41"/>
      <c r="BXK11" s="41"/>
      <c r="BXL11" s="41"/>
      <c r="BXM11" s="41"/>
      <c r="BXN11" s="41"/>
      <c r="BXP11" s="38"/>
      <c r="BYD11" s="41"/>
      <c r="BYE11" s="41"/>
      <c r="BYF11" s="41"/>
      <c r="BYG11" s="41"/>
      <c r="BYH11" s="41"/>
      <c r="BYJ11" s="38"/>
      <c r="BYX11" s="41"/>
      <c r="BYY11" s="41"/>
      <c r="BYZ11" s="41"/>
      <c r="BZA11" s="41"/>
      <c r="BZB11" s="41"/>
      <c r="BZD11" s="38"/>
      <c r="BZR11" s="41"/>
      <c r="BZS11" s="41"/>
      <c r="BZT11" s="41"/>
      <c r="BZU11" s="41"/>
      <c r="BZV11" s="41"/>
      <c r="BZX11" s="38"/>
      <c r="CAL11" s="41"/>
      <c r="CAM11" s="41"/>
      <c r="CAN11" s="41"/>
      <c r="CAO11" s="41"/>
      <c r="CAP11" s="41"/>
      <c r="CAR11" s="38"/>
      <c r="CBF11" s="41"/>
      <c r="CBG11" s="41"/>
      <c r="CBH11" s="41"/>
      <c r="CBI11" s="41"/>
      <c r="CBJ11" s="41"/>
      <c r="CBL11" s="38"/>
      <c r="CBZ11" s="41"/>
      <c r="CCA11" s="41"/>
      <c r="CCB11" s="41"/>
      <c r="CCC11" s="41"/>
      <c r="CCD11" s="41"/>
      <c r="CCF11" s="38"/>
      <c r="CCT11" s="41"/>
      <c r="CCU11" s="41"/>
      <c r="CCV11" s="41"/>
      <c r="CCW11" s="41"/>
      <c r="CCX11" s="41"/>
      <c r="CCZ11" s="38"/>
      <c r="CDN11" s="41"/>
      <c r="CDO11" s="41"/>
      <c r="CDP11" s="41"/>
      <c r="CDQ11" s="41"/>
      <c r="CDR11" s="41"/>
      <c r="CDT11" s="38"/>
      <c r="CEH11" s="41"/>
      <c r="CEI11" s="41"/>
      <c r="CEJ11" s="41"/>
      <c r="CEK11" s="41"/>
      <c r="CEL11" s="41"/>
      <c r="CEN11" s="38"/>
      <c r="CFB11" s="41"/>
      <c r="CFC11" s="41"/>
      <c r="CFD11" s="41"/>
      <c r="CFE11" s="41"/>
      <c r="CFF11" s="41"/>
      <c r="CFH11" s="38"/>
      <c r="CFV11" s="41"/>
      <c r="CFW11" s="41"/>
      <c r="CFX11" s="41"/>
      <c r="CFY11" s="41"/>
      <c r="CFZ11" s="41"/>
      <c r="CGB11" s="38"/>
      <c r="CGP11" s="41"/>
      <c r="CGQ11" s="41"/>
      <c r="CGR11" s="41"/>
      <c r="CGS11" s="41"/>
      <c r="CGT11" s="41"/>
      <c r="CGV11" s="38"/>
      <c r="CHJ11" s="41"/>
      <c r="CHK11" s="41"/>
      <c r="CHL11" s="41"/>
      <c r="CHM11" s="41"/>
      <c r="CHN11" s="41"/>
      <c r="CHP11" s="38"/>
      <c r="CID11" s="41"/>
      <c r="CIE11" s="41"/>
      <c r="CIF11" s="41"/>
      <c r="CIG11" s="41"/>
      <c r="CIH11" s="41"/>
      <c r="CIJ11" s="38"/>
      <c r="CIX11" s="41"/>
      <c r="CIY11" s="41"/>
      <c r="CIZ11" s="41"/>
      <c r="CJA11" s="41"/>
      <c r="CJB11" s="41"/>
      <c r="CJD11" s="38"/>
      <c r="CJR11" s="41"/>
      <c r="CJS11" s="41"/>
      <c r="CJT11" s="41"/>
      <c r="CJU11" s="41"/>
      <c r="CJV11" s="41"/>
      <c r="CJX11" s="38"/>
      <c r="CKL11" s="41"/>
      <c r="CKM11" s="41"/>
      <c r="CKN11" s="41"/>
      <c r="CKO11" s="41"/>
      <c r="CKP11" s="41"/>
      <c r="CKR11" s="38"/>
      <c r="CLF11" s="41"/>
      <c r="CLG11" s="41"/>
      <c r="CLH11" s="41"/>
      <c r="CLI11" s="41"/>
      <c r="CLJ11" s="41"/>
      <c r="CLL11" s="38"/>
      <c r="CLZ11" s="41"/>
      <c r="CMA11" s="41"/>
      <c r="CMB11" s="41"/>
      <c r="CMC11" s="41"/>
      <c r="CMD11" s="41"/>
      <c r="CMF11" s="38"/>
      <c r="CMT11" s="41"/>
      <c r="CMU11" s="41"/>
      <c r="CMV11" s="41"/>
      <c r="CMW11" s="41"/>
      <c r="CMX11" s="41"/>
      <c r="CMZ11" s="38"/>
      <c r="CNN11" s="41"/>
      <c r="CNO11" s="41"/>
      <c r="CNP11" s="41"/>
      <c r="CNQ11" s="41"/>
      <c r="CNR11" s="41"/>
      <c r="CNT11" s="38"/>
      <c r="COH11" s="41"/>
      <c r="COI11" s="41"/>
      <c r="COJ11" s="41"/>
      <c r="COK11" s="41"/>
      <c r="COL11" s="41"/>
      <c r="CON11" s="38"/>
      <c r="CPB11" s="41"/>
      <c r="CPC11" s="41"/>
      <c r="CPD11" s="41"/>
      <c r="CPE11" s="41"/>
      <c r="CPF11" s="41"/>
      <c r="CPH11" s="38"/>
      <c r="CPV11" s="41"/>
      <c r="CPW11" s="41"/>
      <c r="CPX11" s="41"/>
      <c r="CPY11" s="41"/>
      <c r="CPZ11" s="41"/>
      <c r="CQB11" s="38"/>
      <c r="CQP11" s="41"/>
      <c r="CQQ11" s="41"/>
      <c r="CQR11" s="41"/>
      <c r="CQS11" s="41"/>
      <c r="CQT11" s="41"/>
      <c r="CQV11" s="38"/>
      <c r="CRJ11" s="41"/>
      <c r="CRK11" s="41"/>
      <c r="CRL11" s="41"/>
      <c r="CRM11" s="41"/>
      <c r="CRN11" s="41"/>
      <c r="CRP11" s="38"/>
      <c r="CSD11" s="41"/>
      <c r="CSE11" s="41"/>
      <c r="CSF11" s="41"/>
      <c r="CSG11" s="41"/>
      <c r="CSH11" s="41"/>
      <c r="CSJ11" s="38"/>
      <c r="CSX11" s="41"/>
      <c r="CSY11" s="41"/>
      <c r="CSZ11" s="41"/>
      <c r="CTA11" s="41"/>
      <c r="CTB11" s="41"/>
      <c r="CTD11" s="38"/>
      <c r="CTR11" s="41"/>
      <c r="CTS11" s="41"/>
      <c r="CTT11" s="41"/>
      <c r="CTU11" s="41"/>
      <c r="CTV11" s="41"/>
      <c r="CTX11" s="38"/>
      <c r="CUL11" s="41"/>
      <c r="CUM11" s="41"/>
      <c r="CUN11" s="41"/>
      <c r="CUO11" s="41"/>
      <c r="CUP11" s="41"/>
      <c r="CUR11" s="38"/>
      <c r="CVF11" s="41"/>
      <c r="CVG11" s="41"/>
      <c r="CVH11" s="41"/>
      <c r="CVI11" s="41"/>
      <c r="CVJ11" s="41"/>
      <c r="CVL11" s="38"/>
      <c r="CVZ11" s="41"/>
      <c r="CWA11" s="41"/>
      <c r="CWB11" s="41"/>
      <c r="CWC11" s="41"/>
      <c r="CWD11" s="41"/>
      <c r="CWF11" s="38"/>
      <c r="CWT11" s="41"/>
      <c r="CWU11" s="41"/>
      <c r="CWV11" s="41"/>
      <c r="CWW11" s="41"/>
      <c r="CWX11" s="41"/>
      <c r="CWZ11" s="38"/>
      <c r="CXN11" s="41"/>
      <c r="CXO11" s="41"/>
      <c r="CXP11" s="41"/>
      <c r="CXQ11" s="41"/>
      <c r="CXR11" s="41"/>
      <c r="CXT11" s="38"/>
      <c r="CYH11" s="41"/>
      <c r="CYI11" s="41"/>
      <c r="CYJ11" s="41"/>
      <c r="CYK11" s="41"/>
      <c r="CYL11" s="41"/>
      <c r="CYN11" s="38"/>
      <c r="CZB11" s="41"/>
      <c r="CZC11" s="41"/>
      <c r="CZD11" s="41"/>
      <c r="CZE11" s="41"/>
      <c r="CZF11" s="41"/>
      <c r="CZH11" s="38"/>
      <c r="CZV11" s="41"/>
      <c r="CZW11" s="41"/>
      <c r="CZX11" s="41"/>
      <c r="CZY11" s="41"/>
      <c r="CZZ11" s="41"/>
      <c r="DAB11" s="38"/>
      <c r="DAP11" s="41"/>
      <c r="DAQ11" s="41"/>
      <c r="DAR11" s="41"/>
      <c r="DAS11" s="41"/>
      <c r="DAT11" s="41"/>
      <c r="DAV11" s="38"/>
      <c r="DBJ11" s="41"/>
      <c r="DBK11" s="41"/>
      <c r="DBL11" s="41"/>
      <c r="DBM11" s="41"/>
      <c r="DBN11" s="41"/>
      <c r="DBP11" s="38"/>
      <c r="DCD11" s="41"/>
      <c r="DCE11" s="41"/>
      <c r="DCF11" s="41"/>
      <c r="DCG11" s="41"/>
      <c r="DCH11" s="41"/>
      <c r="DCJ11" s="38"/>
      <c r="DCX11" s="41"/>
      <c r="DCY11" s="41"/>
      <c r="DCZ11" s="41"/>
      <c r="DDA11" s="41"/>
      <c r="DDB11" s="41"/>
      <c r="DDD11" s="38"/>
      <c r="DDR11" s="41"/>
      <c r="DDS11" s="41"/>
      <c r="DDT11" s="41"/>
      <c r="DDU11" s="41"/>
      <c r="DDV11" s="41"/>
      <c r="DDX11" s="38"/>
      <c r="DEL11" s="41"/>
      <c r="DEM11" s="41"/>
      <c r="DEN11" s="41"/>
      <c r="DEO11" s="41"/>
      <c r="DEP11" s="41"/>
      <c r="DER11" s="38"/>
      <c r="DFF11" s="41"/>
      <c r="DFG11" s="41"/>
      <c r="DFH11" s="41"/>
      <c r="DFI11" s="41"/>
      <c r="DFJ11" s="41"/>
      <c r="DFL11" s="38"/>
      <c r="DFZ11" s="41"/>
      <c r="DGA11" s="41"/>
      <c r="DGB11" s="41"/>
      <c r="DGC11" s="41"/>
      <c r="DGD11" s="41"/>
      <c r="DGF11" s="38"/>
      <c r="DGT11" s="41"/>
      <c r="DGU11" s="41"/>
      <c r="DGV11" s="41"/>
      <c r="DGW11" s="41"/>
      <c r="DGX11" s="41"/>
      <c r="DGZ11" s="38"/>
      <c r="DHN11" s="41"/>
      <c r="DHO11" s="41"/>
      <c r="DHP11" s="41"/>
      <c r="DHQ11" s="41"/>
      <c r="DHR11" s="41"/>
      <c r="DHT11" s="38"/>
      <c r="DIH11" s="41"/>
      <c r="DII11" s="41"/>
      <c r="DIJ11" s="41"/>
      <c r="DIK11" s="41"/>
      <c r="DIL11" s="41"/>
      <c r="DIN11" s="38"/>
      <c r="DJB11" s="41"/>
      <c r="DJC11" s="41"/>
      <c r="DJD11" s="41"/>
      <c r="DJE11" s="41"/>
      <c r="DJF11" s="41"/>
      <c r="DJH11" s="38"/>
      <c r="DJV11" s="41"/>
      <c r="DJW11" s="41"/>
      <c r="DJX11" s="41"/>
      <c r="DJY11" s="41"/>
      <c r="DJZ11" s="41"/>
      <c r="DKB11" s="38"/>
      <c r="DKP11" s="41"/>
      <c r="DKQ11" s="41"/>
      <c r="DKR11" s="41"/>
      <c r="DKS11" s="41"/>
      <c r="DKT11" s="41"/>
      <c r="DKV11" s="38"/>
      <c r="DLJ11" s="41"/>
      <c r="DLK11" s="41"/>
      <c r="DLL11" s="41"/>
      <c r="DLM11" s="41"/>
      <c r="DLN11" s="41"/>
      <c r="DLP11" s="38"/>
      <c r="DMD11" s="41"/>
      <c r="DME11" s="41"/>
      <c r="DMF11" s="41"/>
      <c r="DMG11" s="41"/>
      <c r="DMH11" s="41"/>
      <c r="DMJ11" s="38"/>
      <c r="DMX11" s="41"/>
      <c r="DMY11" s="41"/>
      <c r="DMZ11" s="41"/>
      <c r="DNA11" s="41"/>
      <c r="DNB11" s="41"/>
      <c r="DND11" s="38"/>
      <c r="DNR11" s="41"/>
      <c r="DNS11" s="41"/>
      <c r="DNT11" s="41"/>
      <c r="DNU11" s="41"/>
      <c r="DNV11" s="41"/>
      <c r="DNX11" s="38"/>
      <c r="DOL11" s="41"/>
      <c r="DOM11" s="41"/>
      <c r="DON11" s="41"/>
      <c r="DOO11" s="41"/>
      <c r="DOP11" s="41"/>
      <c r="DOR11" s="38"/>
      <c r="DPF11" s="41"/>
      <c r="DPG11" s="41"/>
      <c r="DPH11" s="41"/>
      <c r="DPI11" s="41"/>
      <c r="DPJ11" s="41"/>
      <c r="DPL11" s="38"/>
      <c r="DPZ11" s="41"/>
      <c r="DQA11" s="41"/>
      <c r="DQB11" s="41"/>
      <c r="DQC11" s="41"/>
      <c r="DQD11" s="41"/>
      <c r="DQF11" s="38"/>
      <c r="DQT11" s="41"/>
      <c r="DQU11" s="41"/>
      <c r="DQV11" s="41"/>
      <c r="DQW11" s="41"/>
      <c r="DQX11" s="41"/>
      <c r="DQZ11" s="38"/>
      <c r="DRN11" s="41"/>
      <c r="DRO11" s="41"/>
      <c r="DRP11" s="41"/>
      <c r="DRQ11" s="41"/>
      <c r="DRR11" s="41"/>
      <c r="DRT11" s="38"/>
      <c r="DSH11" s="41"/>
      <c r="DSI11" s="41"/>
      <c r="DSJ11" s="41"/>
      <c r="DSK11" s="41"/>
      <c r="DSL11" s="41"/>
      <c r="DSN11" s="38"/>
      <c r="DTB11" s="41"/>
      <c r="DTC11" s="41"/>
      <c r="DTD11" s="41"/>
      <c r="DTE11" s="41"/>
      <c r="DTF11" s="41"/>
      <c r="DTH11" s="38"/>
      <c r="DTV11" s="41"/>
      <c r="DTW11" s="41"/>
      <c r="DTX11" s="41"/>
      <c r="DTY11" s="41"/>
      <c r="DTZ11" s="41"/>
      <c r="DUB11" s="38"/>
      <c r="DUP11" s="41"/>
      <c r="DUQ11" s="41"/>
      <c r="DUR11" s="41"/>
      <c r="DUS11" s="41"/>
      <c r="DUT11" s="41"/>
      <c r="DUV11" s="38"/>
      <c r="DVJ11" s="41"/>
      <c r="DVK11" s="41"/>
      <c r="DVL11" s="41"/>
      <c r="DVM11" s="41"/>
      <c r="DVN11" s="41"/>
      <c r="DVP11" s="38"/>
      <c r="DWD11" s="41"/>
      <c r="DWE11" s="41"/>
      <c r="DWF11" s="41"/>
      <c r="DWG11" s="41"/>
      <c r="DWH11" s="41"/>
      <c r="DWJ11" s="38"/>
      <c r="DWX11" s="41"/>
      <c r="DWY11" s="41"/>
      <c r="DWZ11" s="41"/>
      <c r="DXA11" s="41"/>
      <c r="DXB11" s="41"/>
      <c r="DXD11" s="38"/>
      <c r="DXR11" s="41"/>
      <c r="DXS11" s="41"/>
      <c r="DXT11" s="41"/>
      <c r="DXU11" s="41"/>
      <c r="DXV11" s="41"/>
      <c r="DXX11" s="38"/>
      <c r="DYL11" s="41"/>
      <c r="DYM11" s="41"/>
      <c r="DYN11" s="41"/>
      <c r="DYO11" s="41"/>
      <c r="DYP11" s="41"/>
      <c r="DYR11" s="38"/>
      <c r="DZF11" s="41"/>
      <c r="DZG11" s="41"/>
      <c r="DZH11" s="41"/>
      <c r="DZI11" s="41"/>
      <c r="DZJ11" s="41"/>
      <c r="DZL11" s="38"/>
      <c r="DZZ11" s="41"/>
      <c r="EAA11" s="41"/>
      <c r="EAB11" s="41"/>
      <c r="EAC11" s="41"/>
      <c r="EAD11" s="41"/>
      <c r="EAF11" s="38"/>
      <c r="EAT11" s="41"/>
      <c r="EAU11" s="41"/>
      <c r="EAV11" s="41"/>
      <c r="EAW11" s="41"/>
      <c r="EAX11" s="41"/>
      <c r="EAZ11" s="38"/>
      <c r="EBN11" s="41"/>
      <c r="EBO11" s="41"/>
      <c r="EBP11" s="41"/>
      <c r="EBQ11" s="41"/>
      <c r="EBR11" s="41"/>
      <c r="EBT11" s="38"/>
      <c r="ECH11" s="41"/>
      <c r="ECI11" s="41"/>
      <c r="ECJ11" s="41"/>
      <c r="ECK11" s="41"/>
      <c r="ECL11" s="41"/>
      <c r="ECN11" s="38"/>
      <c r="EDB11" s="41"/>
      <c r="EDC11" s="41"/>
      <c r="EDD11" s="41"/>
      <c r="EDE11" s="41"/>
      <c r="EDF11" s="41"/>
      <c r="EDH11" s="38"/>
      <c r="EDV11" s="41"/>
      <c r="EDW11" s="41"/>
      <c r="EDX11" s="41"/>
      <c r="EDY11" s="41"/>
      <c r="EDZ11" s="41"/>
      <c r="EEB11" s="38"/>
      <c r="EEP11" s="41"/>
      <c r="EEQ11" s="41"/>
      <c r="EER11" s="41"/>
      <c r="EES11" s="41"/>
      <c r="EET11" s="41"/>
      <c r="EEV11" s="38"/>
      <c r="EFJ11" s="41"/>
      <c r="EFK11" s="41"/>
      <c r="EFL11" s="41"/>
      <c r="EFM11" s="41"/>
      <c r="EFN11" s="41"/>
      <c r="EFP11" s="38"/>
      <c r="EGD11" s="41"/>
      <c r="EGE11" s="41"/>
      <c r="EGF11" s="41"/>
      <c r="EGG11" s="41"/>
      <c r="EGH11" s="41"/>
      <c r="EGJ11" s="38"/>
      <c r="EGX11" s="41"/>
      <c r="EGY11" s="41"/>
      <c r="EGZ11" s="41"/>
      <c r="EHA11" s="41"/>
      <c r="EHB11" s="41"/>
      <c r="EHD11" s="38"/>
      <c r="EHR11" s="41"/>
      <c r="EHS11" s="41"/>
      <c r="EHT11" s="41"/>
      <c r="EHU11" s="41"/>
      <c r="EHV11" s="41"/>
      <c r="EHX11" s="38"/>
      <c r="EIL11" s="41"/>
      <c r="EIM11" s="41"/>
      <c r="EIN11" s="41"/>
      <c r="EIO11" s="41"/>
      <c r="EIP11" s="41"/>
      <c r="EIR11" s="38"/>
      <c r="EJF11" s="41"/>
      <c r="EJG11" s="41"/>
      <c r="EJH11" s="41"/>
      <c r="EJI11" s="41"/>
      <c r="EJJ11" s="41"/>
      <c r="EJL11" s="38"/>
      <c r="EJZ11" s="41"/>
      <c r="EKA11" s="41"/>
      <c r="EKB11" s="41"/>
      <c r="EKC11" s="41"/>
      <c r="EKD11" s="41"/>
      <c r="EKF11" s="38"/>
      <c r="EKT11" s="41"/>
      <c r="EKU11" s="41"/>
      <c r="EKV11" s="41"/>
      <c r="EKW11" s="41"/>
      <c r="EKX11" s="41"/>
      <c r="EKZ11" s="38"/>
      <c r="ELN11" s="41"/>
      <c r="ELO11" s="41"/>
      <c r="ELP11" s="41"/>
      <c r="ELQ11" s="41"/>
      <c r="ELR11" s="41"/>
      <c r="ELT11" s="38"/>
      <c r="EMH11" s="41"/>
      <c r="EMI11" s="41"/>
      <c r="EMJ11" s="41"/>
      <c r="EMK11" s="41"/>
      <c r="EML11" s="41"/>
      <c r="EMN11" s="38"/>
      <c r="ENB11" s="41"/>
      <c r="ENC11" s="41"/>
      <c r="END11" s="41"/>
      <c r="ENE11" s="41"/>
      <c r="ENF11" s="41"/>
      <c r="ENH11" s="38"/>
      <c r="ENV11" s="41"/>
      <c r="ENW11" s="41"/>
      <c r="ENX11" s="41"/>
      <c r="ENY11" s="41"/>
      <c r="ENZ11" s="41"/>
      <c r="EOB11" s="38"/>
      <c r="EOP11" s="41"/>
      <c r="EOQ11" s="41"/>
      <c r="EOR11" s="41"/>
      <c r="EOS11" s="41"/>
      <c r="EOT11" s="41"/>
      <c r="EOV11" s="38"/>
      <c r="EPJ11" s="41"/>
      <c r="EPK11" s="41"/>
      <c r="EPL11" s="41"/>
      <c r="EPM11" s="41"/>
      <c r="EPN11" s="41"/>
      <c r="EPP11" s="38"/>
      <c r="EQD11" s="41"/>
      <c r="EQE11" s="41"/>
      <c r="EQF11" s="41"/>
      <c r="EQG11" s="41"/>
      <c r="EQH11" s="41"/>
      <c r="EQJ11" s="38"/>
      <c r="EQX11" s="41"/>
      <c r="EQY11" s="41"/>
      <c r="EQZ11" s="41"/>
      <c r="ERA11" s="41"/>
      <c r="ERB11" s="41"/>
      <c r="ERD11" s="38"/>
      <c r="ERR11" s="41"/>
      <c r="ERS11" s="41"/>
      <c r="ERT11" s="41"/>
      <c r="ERU11" s="41"/>
      <c r="ERV11" s="41"/>
      <c r="ERX11" s="38"/>
      <c r="ESL11" s="41"/>
      <c r="ESM11" s="41"/>
      <c r="ESN11" s="41"/>
      <c r="ESO11" s="41"/>
      <c r="ESP11" s="41"/>
      <c r="ESR11" s="38"/>
      <c r="ETF11" s="41"/>
      <c r="ETG11" s="41"/>
      <c r="ETH11" s="41"/>
      <c r="ETI11" s="41"/>
      <c r="ETJ11" s="41"/>
      <c r="ETL11" s="38"/>
      <c r="ETZ11" s="41"/>
      <c r="EUA11" s="41"/>
      <c r="EUB11" s="41"/>
      <c r="EUC11" s="41"/>
      <c r="EUD11" s="41"/>
      <c r="EUF11" s="38"/>
      <c r="EUT11" s="41"/>
      <c r="EUU11" s="41"/>
      <c r="EUV11" s="41"/>
      <c r="EUW11" s="41"/>
      <c r="EUX11" s="41"/>
      <c r="EUZ11" s="38"/>
      <c r="EVN11" s="41"/>
      <c r="EVO11" s="41"/>
      <c r="EVP11" s="41"/>
      <c r="EVQ11" s="41"/>
      <c r="EVR11" s="41"/>
      <c r="EVT11" s="38"/>
      <c r="EWH11" s="41"/>
      <c r="EWI11" s="41"/>
      <c r="EWJ11" s="41"/>
      <c r="EWK11" s="41"/>
      <c r="EWL11" s="41"/>
      <c r="EWN11" s="38"/>
      <c r="EXB11" s="41"/>
      <c r="EXC11" s="41"/>
      <c r="EXD11" s="41"/>
      <c r="EXE11" s="41"/>
      <c r="EXF11" s="41"/>
      <c r="EXH11" s="38"/>
      <c r="EXV11" s="41"/>
      <c r="EXW11" s="41"/>
      <c r="EXX11" s="41"/>
      <c r="EXY11" s="41"/>
      <c r="EXZ11" s="41"/>
      <c r="EYB11" s="38"/>
      <c r="EYP11" s="41"/>
      <c r="EYQ11" s="41"/>
      <c r="EYR11" s="41"/>
      <c r="EYS11" s="41"/>
      <c r="EYT11" s="41"/>
      <c r="EYV11" s="38"/>
      <c r="EZJ11" s="41"/>
      <c r="EZK11" s="41"/>
      <c r="EZL11" s="41"/>
      <c r="EZM11" s="41"/>
      <c r="EZN11" s="41"/>
      <c r="EZP11" s="38"/>
      <c r="FAD11" s="41"/>
      <c r="FAE11" s="41"/>
      <c r="FAF11" s="41"/>
      <c r="FAG11" s="41"/>
      <c r="FAH11" s="41"/>
      <c r="FAJ11" s="38"/>
      <c r="FAX11" s="41"/>
      <c r="FAY11" s="41"/>
      <c r="FAZ11" s="41"/>
      <c r="FBA11" s="41"/>
      <c r="FBB11" s="41"/>
      <c r="FBD11" s="38"/>
      <c r="FBR11" s="41"/>
      <c r="FBS11" s="41"/>
      <c r="FBT11" s="41"/>
      <c r="FBU11" s="41"/>
      <c r="FBV11" s="41"/>
      <c r="FBX11" s="38"/>
      <c r="FCL11" s="41"/>
      <c r="FCM11" s="41"/>
      <c r="FCN11" s="41"/>
      <c r="FCO11" s="41"/>
      <c r="FCP11" s="41"/>
      <c r="FCR11" s="38"/>
      <c r="FDF11" s="41"/>
      <c r="FDG11" s="41"/>
      <c r="FDH11" s="41"/>
      <c r="FDI11" s="41"/>
      <c r="FDJ11" s="41"/>
      <c r="FDL11" s="38"/>
      <c r="FDZ11" s="41"/>
      <c r="FEA11" s="41"/>
      <c r="FEB11" s="41"/>
      <c r="FEC11" s="41"/>
      <c r="FED11" s="41"/>
      <c r="FEF11" s="38"/>
      <c r="FET11" s="41"/>
      <c r="FEU11" s="41"/>
      <c r="FEV11" s="41"/>
      <c r="FEW11" s="41"/>
      <c r="FEX11" s="41"/>
      <c r="FEZ11" s="38"/>
      <c r="FFN11" s="41"/>
      <c r="FFO11" s="41"/>
      <c r="FFP11" s="41"/>
      <c r="FFQ11" s="41"/>
      <c r="FFR11" s="41"/>
      <c r="FFT11" s="38"/>
      <c r="FGH11" s="41"/>
      <c r="FGI11" s="41"/>
      <c r="FGJ11" s="41"/>
      <c r="FGK11" s="41"/>
      <c r="FGL11" s="41"/>
      <c r="FGN11" s="38"/>
      <c r="FHB11" s="41"/>
      <c r="FHC11" s="41"/>
      <c r="FHD11" s="41"/>
      <c r="FHE11" s="41"/>
      <c r="FHF11" s="41"/>
      <c r="FHH11" s="38"/>
      <c r="FHV11" s="41"/>
      <c r="FHW11" s="41"/>
      <c r="FHX11" s="41"/>
      <c r="FHY11" s="41"/>
      <c r="FHZ11" s="41"/>
      <c r="FIB11" s="38"/>
      <c r="FIP11" s="41"/>
      <c r="FIQ11" s="41"/>
      <c r="FIR11" s="41"/>
      <c r="FIS11" s="41"/>
      <c r="FIT11" s="41"/>
      <c r="FIV11" s="38"/>
      <c r="FJJ11" s="41"/>
      <c r="FJK11" s="41"/>
      <c r="FJL11" s="41"/>
      <c r="FJM11" s="41"/>
      <c r="FJN11" s="41"/>
      <c r="FJP11" s="38"/>
      <c r="FKD11" s="41"/>
      <c r="FKE11" s="41"/>
      <c r="FKF11" s="41"/>
      <c r="FKG11" s="41"/>
      <c r="FKH11" s="41"/>
      <c r="FKJ11" s="38"/>
      <c r="FKX11" s="41"/>
      <c r="FKY11" s="41"/>
      <c r="FKZ11" s="41"/>
      <c r="FLA11" s="41"/>
      <c r="FLB11" s="41"/>
      <c r="FLD11" s="38"/>
      <c r="FLR11" s="41"/>
      <c r="FLS11" s="41"/>
      <c r="FLT11" s="41"/>
      <c r="FLU11" s="41"/>
      <c r="FLV11" s="41"/>
      <c r="FLX11" s="38"/>
      <c r="FML11" s="41"/>
      <c r="FMM11" s="41"/>
      <c r="FMN11" s="41"/>
      <c r="FMO11" s="41"/>
      <c r="FMP11" s="41"/>
      <c r="FMR11" s="38"/>
      <c r="FNF11" s="41"/>
      <c r="FNG11" s="41"/>
      <c r="FNH11" s="41"/>
      <c r="FNI11" s="41"/>
      <c r="FNJ11" s="41"/>
      <c r="FNL11" s="38"/>
      <c r="FNZ11" s="41"/>
      <c r="FOA11" s="41"/>
      <c r="FOB11" s="41"/>
      <c r="FOC11" s="41"/>
      <c r="FOD11" s="41"/>
      <c r="FOF11" s="38"/>
      <c r="FOT11" s="41"/>
      <c r="FOU11" s="41"/>
      <c r="FOV11" s="41"/>
      <c r="FOW11" s="41"/>
      <c r="FOX11" s="41"/>
      <c r="FOZ11" s="38"/>
      <c r="FPN11" s="41"/>
      <c r="FPO11" s="41"/>
      <c r="FPP11" s="41"/>
      <c r="FPQ11" s="41"/>
      <c r="FPR11" s="41"/>
      <c r="FPT11" s="38"/>
      <c r="FQH11" s="41"/>
      <c r="FQI11" s="41"/>
      <c r="FQJ11" s="41"/>
      <c r="FQK11" s="41"/>
      <c r="FQL11" s="41"/>
      <c r="FQN11" s="38"/>
      <c r="FRB11" s="41"/>
      <c r="FRC11" s="41"/>
      <c r="FRD11" s="41"/>
      <c r="FRE11" s="41"/>
      <c r="FRF11" s="41"/>
      <c r="FRH11" s="38"/>
      <c r="FRV11" s="41"/>
      <c r="FRW11" s="41"/>
      <c r="FRX11" s="41"/>
      <c r="FRY11" s="41"/>
      <c r="FRZ11" s="41"/>
      <c r="FSB11" s="38"/>
      <c r="FSP11" s="41"/>
      <c r="FSQ11" s="41"/>
      <c r="FSR11" s="41"/>
      <c r="FSS11" s="41"/>
      <c r="FST11" s="41"/>
      <c r="FSV11" s="38"/>
      <c r="FTJ11" s="41"/>
      <c r="FTK11" s="41"/>
      <c r="FTL11" s="41"/>
      <c r="FTM11" s="41"/>
      <c r="FTN11" s="41"/>
      <c r="FTP11" s="38"/>
      <c r="FUD11" s="41"/>
      <c r="FUE11" s="41"/>
      <c r="FUF11" s="41"/>
      <c r="FUG11" s="41"/>
      <c r="FUH11" s="41"/>
      <c r="FUJ11" s="38"/>
      <c r="FUX11" s="41"/>
      <c r="FUY11" s="41"/>
      <c r="FUZ11" s="41"/>
      <c r="FVA11" s="41"/>
      <c r="FVB11" s="41"/>
      <c r="FVD11" s="38"/>
      <c r="FVR11" s="41"/>
      <c r="FVS11" s="41"/>
      <c r="FVT11" s="41"/>
      <c r="FVU11" s="41"/>
      <c r="FVV11" s="41"/>
      <c r="FVX11" s="38"/>
      <c r="FWL11" s="41"/>
      <c r="FWM11" s="41"/>
      <c r="FWN11" s="41"/>
      <c r="FWO11" s="41"/>
      <c r="FWP11" s="41"/>
      <c r="FWR11" s="38"/>
      <c r="FXF11" s="41"/>
      <c r="FXG11" s="41"/>
      <c r="FXH11" s="41"/>
      <c r="FXI11" s="41"/>
      <c r="FXJ11" s="41"/>
      <c r="FXL11" s="38"/>
      <c r="FXZ11" s="41"/>
      <c r="FYA11" s="41"/>
      <c r="FYB11" s="41"/>
      <c r="FYC11" s="41"/>
      <c r="FYD11" s="41"/>
      <c r="FYF11" s="38"/>
      <c r="FYT11" s="41"/>
      <c r="FYU11" s="41"/>
      <c r="FYV11" s="41"/>
      <c r="FYW11" s="41"/>
      <c r="FYX11" s="41"/>
      <c r="FYZ11" s="38"/>
      <c r="FZN11" s="41"/>
      <c r="FZO11" s="41"/>
      <c r="FZP11" s="41"/>
      <c r="FZQ11" s="41"/>
      <c r="FZR11" s="41"/>
      <c r="FZT11" s="38"/>
      <c r="GAH11" s="41"/>
      <c r="GAI11" s="41"/>
      <c r="GAJ11" s="41"/>
      <c r="GAK11" s="41"/>
      <c r="GAL11" s="41"/>
      <c r="GAN11" s="38"/>
      <c r="GBB11" s="41"/>
      <c r="GBC11" s="41"/>
      <c r="GBD11" s="41"/>
      <c r="GBE11" s="41"/>
      <c r="GBF11" s="41"/>
      <c r="GBH11" s="38"/>
      <c r="GBV11" s="41"/>
      <c r="GBW11" s="41"/>
      <c r="GBX11" s="41"/>
      <c r="GBY11" s="41"/>
      <c r="GBZ11" s="41"/>
      <c r="GCB11" s="38"/>
      <c r="GCP11" s="41"/>
      <c r="GCQ11" s="41"/>
      <c r="GCR11" s="41"/>
      <c r="GCS11" s="41"/>
      <c r="GCT11" s="41"/>
      <c r="GCV11" s="38"/>
      <c r="GDJ11" s="41"/>
      <c r="GDK11" s="41"/>
      <c r="GDL11" s="41"/>
      <c r="GDM11" s="41"/>
      <c r="GDN11" s="41"/>
      <c r="GDP11" s="38"/>
      <c r="GED11" s="41"/>
      <c r="GEE11" s="41"/>
      <c r="GEF11" s="41"/>
      <c r="GEG11" s="41"/>
      <c r="GEH11" s="41"/>
      <c r="GEJ11" s="38"/>
      <c r="GEX11" s="41"/>
      <c r="GEY11" s="41"/>
      <c r="GEZ11" s="41"/>
      <c r="GFA11" s="41"/>
      <c r="GFB11" s="41"/>
      <c r="GFD11" s="38"/>
      <c r="GFR11" s="41"/>
      <c r="GFS11" s="41"/>
      <c r="GFT11" s="41"/>
      <c r="GFU11" s="41"/>
      <c r="GFV11" s="41"/>
      <c r="GFX11" s="38"/>
      <c r="GGL11" s="41"/>
      <c r="GGM11" s="41"/>
      <c r="GGN11" s="41"/>
      <c r="GGO11" s="41"/>
      <c r="GGP11" s="41"/>
      <c r="GGR11" s="38"/>
      <c r="GHF11" s="41"/>
      <c r="GHG11" s="41"/>
      <c r="GHH11" s="41"/>
      <c r="GHI11" s="41"/>
      <c r="GHJ11" s="41"/>
      <c r="GHL11" s="38"/>
      <c r="GHZ11" s="41"/>
      <c r="GIA11" s="41"/>
      <c r="GIB11" s="41"/>
      <c r="GIC11" s="41"/>
      <c r="GID11" s="41"/>
      <c r="GIF11" s="38"/>
      <c r="GIT11" s="41"/>
      <c r="GIU11" s="41"/>
      <c r="GIV11" s="41"/>
      <c r="GIW11" s="41"/>
      <c r="GIX11" s="41"/>
      <c r="GIZ11" s="38"/>
      <c r="GJN11" s="41"/>
      <c r="GJO11" s="41"/>
      <c r="GJP11" s="41"/>
      <c r="GJQ11" s="41"/>
      <c r="GJR11" s="41"/>
      <c r="GJT11" s="38"/>
      <c r="GKH11" s="41"/>
      <c r="GKI11" s="41"/>
      <c r="GKJ11" s="41"/>
      <c r="GKK11" s="41"/>
      <c r="GKL11" s="41"/>
      <c r="GKN11" s="38"/>
      <c r="GLB11" s="41"/>
      <c r="GLC11" s="41"/>
      <c r="GLD11" s="41"/>
      <c r="GLE11" s="41"/>
      <c r="GLF11" s="41"/>
      <c r="GLH11" s="38"/>
      <c r="GLV11" s="41"/>
      <c r="GLW11" s="41"/>
      <c r="GLX11" s="41"/>
      <c r="GLY11" s="41"/>
      <c r="GLZ11" s="41"/>
      <c r="GMB11" s="38"/>
      <c r="GMP11" s="41"/>
      <c r="GMQ11" s="41"/>
      <c r="GMR11" s="41"/>
      <c r="GMS11" s="41"/>
      <c r="GMT11" s="41"/>
      <c r="GMV11" s="38"/>
      <c r="GNJ11" s="41"/>
      <c r="GNK11" s="41"/>
      <c r="GNL11" s="41"/>
      <c r="GNM11" s="41"/>
      <c r="GNN11" s="41"/>
      <c r="GNP11" s="38"/>
      <c r="GOD11" s="41"/>
      <c r="GOE11" s="41"/>
      <c r="GOF11" s="41"/>
      <c r="GOG11" s="41"/>
      <c r="GOH11" s="41"/>
      <c r="GOJ11" s="38"/>
      <c r="GOX11" s="41"/>
      <c r="GOY11" s="41"/>
      <c r="GOZ11" s="41"/>
      <c r="GPA11" s="41"/>
      <c r="GPB11" s="41"/>
      <c r="GPD11" s="38"/>
      <c r="GPR11" s="41"/>
      <c r="GPS11" s="41"/>
      <c r="GPT11" s="41"/>
      <c r="GPU11" s="41"/>
      <c r="GPV11" s="41"/>
      <c r="GPX11" s="38"/>
      <c r="GQL11" s="41"/>
      <c r="GQM11" s="41"/>
      <c r="GQN11" s="41"/>
      <c r="GQO11" s="41"/>
      <c r="GQP11" s="41"/>
      <c r="GQR11" s="38"/>
      <c r="GRF11" s="41"/>
      <c r="GRG11" s="41"/>
      <c r="GRH11" s="41"/>
      <c r="GRI11" s="41"/>
      <c r="GRJ11" s="41"/>
      <c r="GRL11" s="38"/>
      <c r="GRZ11" s="41"/>
      <c r="GSA11" s="41"/>
      <c r="GSB11" s="41"/>
      <c r="GSC11" s="41"/>
      <c r="GSD11" s="41"/>
      <c r="GSF11" s="38"/>
      <c r="GST11" s="41"/>
      <c r="GSU11" s="41"/>
      <c r="GSV11" s="41"/>
      <c r="GSW11" s="41"/>
      <c r="GSX11" s="41"/>
      <c r="GSZ11" s="38"/>
      <c r="GTN11" s="41"/>
      <c r="GTO11" s="41"/>
      <c r="GTP11" s="41"/>
      <c r="GTQ11" s="41"/>
      <c r="GTR11" s="41"/>
      <c r="GTT11" s="38"/>
      <c r="GUH11" s="41"/>
      <c r="GUI11" s="41"/>
      <c r="GUJ11" s="41"/>
      <c r="GUK11" s="41"/>
      <c r="GUL11" s="41"/>
      <c r="GUN11" s="38"/>
      <c r="GVB11" s="41"/>
      <c r="GVC11" s="41"/>
      <c r="GVD11" s="41"/>
      <c r="GVE11" s="41"/>
      <c r="GVF11" s="41"/>
      <c r="GVH11" s="38"/>
      <c r="GVV11" s="41"/>
      <c r="GVW11" s="41"/>
      <c r="GVX11" s="41"/>
      <c r="GVY11" s="41"/>
      <c r="GVZ11" s="41"/>
      <c r="GWB11" s="38"/>
      <c r="GWP11" s="41"/>
      <c r="GWQ11" s="41"/>
      <c r="GWR11" s="41"/>
      <c r="GWS11" s="41"/>
      <c r="GWT11" s="41"/>
      <c r="GWV11" s="38"/>
      <c r="GXJ11" s="41"/>
      <c r="GXK11" s="41"/>
      <c r="GXL11" s="41"/>
      <c r="GXM11" s="41"/>
      <c r="GXN11" s="41"/>
      <c r="GXP11" s="38"/>
      <c r="GYD11" s="41"/>
      <c r="GYE11" s="41"/>
      <c r="GYF11" s="41"/>
      <c r="GYG11" s="41"/>
      <c r="GYH11" s="41"/>
      <c r="GYJ11" s="38"/>
      <c r="GYX11" s="41"/>
      <c r="GYY11" s="41"/>
      <c r="GYZ11" s="41"/>
      <c r="GZA11" s="41"/>
      <c r="GZB11" s="41"/>
      <c r="GZD11" s="38"/>
      <c r="GZR11" s="41"/>
      <c r="GZS11" s="41"/>
      <c r="GZT11" s="41"/>
      <c r="GZU11" s="41"/>
      <c r="GZV11" s="41"/>
      <c r="GZX11" s="38"/>
      <c r="HAL11" s="41"/>
      <c r="HAM11" s="41"/>
      <c r="HAN11" s="41"/>
      <c r="HAO11" s="41"/>
      <c r="HAP11" s="41"/>
      <c r="HAR11" s="38"/>
      <c r="HBF11" s="41"/>
      <c r="HBG11" s="41"/>
      <c r="HBH11" s="41"/>
      <c r="HBI11" s="41"/>
      <c r="HBJ11" s="41"/>
      <c r="HBL11" s="38"/>
      <c r="HBZ11" s="41"/>
      <c r="HCA11" s="41"/>
      <c r="HCB11" s="41"/>
      <c r="HCC11" s="41"/>
      <c r="HCD11" s="41"/>
      <c r="HCF11" s="38"/>
      <c r="HCT11" s="41"/>
      <c r="HCU11" s="41"/>
      <c r="HCV11" s="41"/>
      <c r="HCW11" s="41"/>
      <c r="HCX11" s="41"/>
      <c r="HCZ11" s="38"/>
      <c r="HDN11" s="41"/>
      <c r="HDO11" s="41"/>
      <c r="HDP11" s="41"/>
      <c r="HDQ11" s="41"/>
      <c r="HDR11" s="41"/>
      <c r="HDT11" s="38"/>
      <c r="HEH11" s="41"/>
      <c r="HEI11" s="41"/>
      <c r="HEJ11" s="41"/>
      <c r="HEK11" s="41"/>
      <c r="HEL11" s="41"/>
      <c r="HEN11" s="38"/>
      <c r="HFB11" s="41"/>
      <c r="HFC11" s="41"/>
      <c r="HFD11" s="41"/>
      <c r="HFE11" s="41"/>
      <c r="HFF11" s="41"/>
      <c r="HFH11" s="38"/>
      <c r="HFV11" s="41"/>
      <c r="HFW11" s="41"/>
      <c r="HFX11" s="41"/>
      <c r="HFY11" s="41"/>
      <c r="HFZ11" s="41"/>
      <c r="HGB11" s="38"/>
      <c r="HGP11" s="41"/>
      <c r="HGQ11" s="41"/>
      <c r="HGR11" s="41"/>
      <c r="HGS11" s="41"/>
      <c r="HGT11" s="41"/>
      <c r="HGV11" s="38"/>
      <c r="HHJ11" s="41"/>
      <c r="HHK11" s="41"/>
      <c r="HHL11" s="41"/>
      <c r="HHM11" s="41"/>
      <c r="HHN11" s="41"/>
      <c r="HHP11" s="38"/>
      <c r="HID11" s="41"/>
      <c r="HIE11" s="41"/>
      <c r="HIF11" s="41"/>
      <c r="HIG11" s="41"/>
      <c r="HIH11" s="41"/>
      <c r="HIJ11" s="38"/>
      <c r="HIX11" s="41"/>
      <c r="HIY11" s="41"/>
      <c r="HIZ11" s="41"/>
      <c r="HJA11" s="41"/>
      <c r="HJB11" s="41"/>
      <c r="HJD11" s="38"/>
      <c r="HJR11" s="41"/>
      <c r="HJS11" s="41"/>
      <c r="HJT11" s="41"/>
      <c r="HJU11" s="41"/>
      <c r="HJV11" s="41"/>
      <c r="HJX11" s="38"/>
      <c r="HKL11" s="41"/>
      <c r="HKM11" s="41"/>
      <c r="HKN11" s="41"/>
      <c r="HKO11" s="41"/>
      <c r="HKP11" s="41"/>
      <c r="HKR11" s="38"/>
      <c r="HLF11" s="41"/>
      <c r="HLG11" s="41"/>
      <c r="HLH11" s="41"/>
      <c r="HLI11" s="41"/>
      <c r="HLJ11" s="41"/>
      <c r="HLL11" s="38"/>
      <c r="HLZ11" s="41"/>
      <c r="HMA11" s="41"/>
      <c r="HMB11" s="41"/>
      <c r="HMC11" s="41"/>
      <c r="HMD11" s="41"/>
      <c r="HMF11" s="38"/>
      <c r="HMT11" s="41"/>
      <c r="HMU11" s="41"/>
      <c r="HMV11" s="41"/>
      <c r="HMW11" s="41"/>
      <c r="HMX11" s="41"/>
      <c r="HMZ11" s="38"/>
      <c r="HNN11" s="41"/>
      <c r="HNO11" s="41"/>
      <c r="HNP11" s="41"/>
      <c r="HNQ11" s="41"/>
      <c r="HNR11" s="41"/>
      <c r="HNT11" s="38"/>
      <c r="HOH11" s="41"/>
      <c r="HOI11" s="41"/>
      <c r="HOJ11" s="41"/>
      <c r="HOK11" s="41"/>
      <c r="HOL11" s="41"/>
      <c r="HON11" s="38"/>
      <c r="HPB11" s="41"/>
      <c r="HPC11" s="41"/>
      <c r="HPD11" s="41"/>
      <c r="HPE11" s="41"/>
      <c r="HPF11" s="41"/>
      <c r="HPH11" s="38"/>
      <c r="HPV11" s="41"/>
      <c r="HPW11" s="41"/>
      <c r="HPX11" s="41"/>
      <c r="HPY11" s="41"/>
      <c r="HPZ11" s="41"/>
      <c r="HQB11" s="38"/>
      <c r="HQP11" s="41"/>
      <c r="HQQ11" s="41"/>
      <c r="HQR11" s="41"/>
      <c r="HQS11" s="41"/>
      <c r="HQT11" s="41"/>
      <c r="HQV11" s="38"/>
      <c r="HRJ11" s="41"/>
      <c r="HRK11" s="41"/>
      <c r="HRL11" s="41"/>
      <c r="HRM11" s="41"/>
      <c r="HRN11" s="41"/>
      <c r="HRP11" s="38"/>
      <c r="HSD11" s="41"/>
      <c r="HSE11" s="41"/>
      <c r="HSF11" s="41"/>
      <c r="HSG11" s="41"/>
      <c r="HSH11" s="41"/>
      <c r="HSJ11" s="38"/>
      <c r="HSX11" s="41"/>
      <c r="HSY11" s="41"/>
      <c r="HSZ11" s="41"/>
      <c r="HTA11" s="41"/>
      <c r="HTB11" s="41"/>
      <c r="HTD11" s="38"/>
      <c r="HTR11" s="41"/>
      <c r="HTS11" s="41"/>
      <c r="HTT11" s="41"/>
      <c r="HTU11" s="41"/>
      <c r="HTV11" s="41"/>
      <c r="HTX11" s="38"/>
      <c r="HUL11" s="41"/>
      <c r="HUM11" s="41"/>
      <c r="HUN11" s="41"/>
      <c r="HUO11" s="41"/>
      <c r="HUP11" s="41"/>
      <c r="HUR11" s="38"/>
      <c r="HVF11" s="41"/>
      <c r="HVG11" s="41"/>
      <c r="HVH11" s="41"/>
      <c r="HVI11" s="41"/>
      <c r="HVJ11" s="41"/>
      <c r="HVL11" s="38"/>
      <c r="HVZ11" s="41"/>
      <c r="HWA11" s="41"/>
      <c r="HWB11" s="41"/>
      <c r="HWC11" s="41"/>
      <c r="HWD11" s="41"/>
      <c r="HWF11" s="38"/>
      <c r="HWT11" s="41"/>
      <c r="HWU11" s="41"/>
      <c r="HWV11" s="41"/>
      <c r="HWW11" s="41"/>
      <c r="HWX11" s="41"/>
      <c r="HWZ11" s="38"/>
      <c r="HXN11" s="41"/>
      <c r="HXO11" s="41"/>
      <c r="HXP11" s="41"/>
      <c r="HXQ11" s="41"/>
      <c r="HXR11" s="41"/>
      <c r="HXT11" s="38"/>
      <c r="HYH11" s="41"/>
      <c r="HYI11" s="41"/>
      <c r="HYJ11" s="41"/>
      <c r="HYK11" s="41"/>
      <c r="HYL11" s="41"/>
      <c r="HYN11" s="38"/>
      <c r="HZB11" s="41"/>
      <c r="HZC11" s="41"/>
      <c r="HZD11" s="41"/>
      <c r="HZE11" s="41"/>
      <c r="HZF11" s="41"/>
      <c r="HZH11" s="38"/>
      <c r="HZV11" s="41"/>
      <c r="HZW11" s="41"/>
      <c r="HZX11" s="41"/>
      <c r="HZY11" s="41"/>
      <c r="HZZ11" s="41"/>
      <c r="IAB11" s="38"/>
      <c r="IAP11" s="41"/>
      <c r="IAQ11" s="41"/>
      <c r="IAR11" s="41"/>
      <c r="IAS11" s="41"/>
      <c r="IAT11" s="41"/>
      <c r="IAV11" s="38"/>
      <c r="IBJ11" s="41"/>
      <c r="IBK11" s="41"/>
      <c r="IBL11" s="41"/>
      <c r="IBM11" s="41"/>
      <c r="IBN11" s="41"/>
      <c r="IBP11" s="38"/>
      <c r="ICD11" s="41"/>
      <c r="ICE11" s="41"/>
      <c r="ICF11" s="41"/>
      <c r="ICG11" s="41"/>
      <c r="ICH11" s="41"/>
      <c r="ICJ11" s="38"/>
      <c r="ICX11" s="41"/>
      <c r="ICY11" s="41"/>
      <c r="ICZ11" s="41"/>
      <c r="IDA11" s="41"/>
      <c r="IDB11" s="41"/>
      <c r="IDD11" s="38"/>
      <c r="IDR11" s="41"/>
      <c r="IDS11" s="41"/>
      <c r="IDT11" s="41"/>
      <c r="IDU11" s="41"/>
      <c r="IDV11" s="41"/>
      <c r="IDX11" s="38"/>
      <c r="IEL11" s="41"/>
      <c r="IEM11" s="41"/>
      <c r="IEN11" s="41"/>
      <c r="IEO11" s="41"/>
      <c r="IEP11" s="41"/>
      <c r="IER11" s="38"/>
      <c r="IFF11" s="41"/>
      <c r="IFG11" s="41"/>
      <c r="IFH11" s="41"/>
      <c r="IFI11" s="41"/>
      <c r="IFJ11" s="41"/>
      <c r="IFL11" s="38"/>
      <c r="IFZ11" s="41"/>
      <c r="IGA11" s="41"/>
      <c r="IGB11" s="41"/>
      <c r="IGC11" s="41"/>
      <c r="IGD11" s="41"/>
      <c r="IGF11" s="38"/>
      <c r="IGT11" s="41"/>
      <c r="IGU11" s="41"/>
      <c r="IGV11" s="41"/>
      <c r="IGW11" s="41"/>
      <c r="IGX11" s="41"/>
      <c r="IGZ11" s="38"/>
      <c r="IHN11" s="41"/>
      <c r="IHO11" s="41"/>
      <c r="IHP11" s="41"/>
      <c r="IHQ11" s="41"/>
      <c r="IHR11" s="41"/>
      <c r="IHT11" s="38"/>
      <c r="IIH11" s="41"/>
      <c r="III11" s="41"/>
      <c r="IIJ11" s="41"/>
      <c r="IIK11" s="41"/>
      <c r="IIL11" s="41"/>
      <c r="IIN11" s="38"/>
      <c r="IJB11" s="41"/>
      <c r="IJC11" s="41"/>
      <c r="IJD11" s="41"/>
      <c r="IJE11" s="41"/>
      <c r="IJF11" s="41"/>
      <c r="IJH11" s="38"/>
      <c r="IJV11" s="41"/>
      <c r="IJW11" s="41"/>
      <c r="IJX11" s="41"/>
      <c r="IJY11" s="41"/>
      <c r="IJZ11" s="41"/>
      <c r="IKB11" s="38"/>
      <c r="IKP11" s="41"/>
      <c r="IKQ11" s="41"/>
      <c r="IKR11" s="41"/>
      <c r="IKS11" s="41"/>
      <c r="IKT11" s="41"/>
      <c r="IKV11" s="38"/>
      <c r="ILJ11" s="41"/>
      <c r="ILK11" s="41"/>
      <c r="ILL11" s="41"/>
      <c r="ILM11" s="41"/>
      <c r="ILN11" s="41"/>
      <c r="ILP11" s="38"/>
      <c r="IMD11" s="41"/>
      <c r="IME11" s="41"/>
      <c r="IMF11" s="41"/>
      <c r="IMG11" s="41"/>
      <c r="IMH11" s="41"/>
      <c r="IMJ11" s="38"/>
      <c r="IMX11" s="41"/>
      <c r="IMY11" s="41"/>
      <c r="IMZ11" s="41"/>
      <c r="INA11" s="41"/>
      <c r="INB11" s="41"/>
      <c r="IND11" s="38"/>
      <c r="INR11" s="41"/>
      <c r="INS11" s="41"/>
      <c r="INT11" s="41"/>
      <c r="INU11" s="41"/>
      <c r="INV11" s="41"/>
      <c r="INX11" s="38"/>
      <c r="IOL11" s="41"/>
      <c r="IOM11" s="41"/>
      <c r="ION11" s="41"/>
      <c r="IOO11" s="41"/>
      <c r="IOP11" s="41"/>
      <c r="IOR11" s="38"/>
      <c r="IPF11" s="41"/>
      <c r="IPG11" s="41"/>
      <c r="IPH11" s="41"/>
      <c r="IPI11" s="41"/>
      <c r="IPJ11" s="41"/>
      <c r="IPL11" s="38"/>
      <c r="IPZ11" s="41"/>
      <c r="IQA11" s="41"/>
      <c r="IQB11" s="41"/>
      <c r="IQC11" s="41"/>
      <c r="IQD11" s="41"/>
      <c r="IQF11" s="38"/>
      <c r="IQT11" s="41"/>
      <c r="IQU11" s="41"/>
      <c r="IQV11" s="41"/>
      <c r="IQW11" s="41"/>
      <c r="IQX11" s="41"/>
      <c r="IQZ11" s="38"/>
      <c r="IRN11" s="41"/>
      <c r="IRO11" s="41"/>
      <c r="IRP11" s="41"/>
      <c r="IRQ11" s="41"/>
      <c r="IRR11" s="41"/>
      <c r="IRT11" s="38"/>
      <c r="ISH11" s="41"/>
      <c r="ISI11" s="41"/>
      <c r="ISJ11" s="41"/>
      <c r="ISK11" s="41"/>
      <c r="ISL11" s="41"/>
      <c r="ISN11" s="38"/>
      <c r="ITB11" s="41"/>
      <c r="ITC11" s="41"/>
      <c r="ITD11" s="41"/>
      <c r="ITE11" s="41"/>
      <c r="ITF11" s="41"/>
      <c r="ITH11" s="38"/>
      <c r="ITV11" s="41"/>
      <c r="ITW11" s="41"/>
      <c r="ITX11" s="41"/>
      <c r="ITY11" s="41"/>
      <c r="ITZ11" s="41"/>
      <c r="IUB11" s="38"/>
      <c r="IUP11" s="41"/>
      <c r="IUQ11" s="41"/>
      <c r="IUR11" s="41"/>
      <c r="IUS11" s="41"/>
      <c r="IUT11" s="41"/>
      <c r="IUV11" s="38"/>
      <c r="IVJ11" s="41"/>
      <c r="IVK11" s="41"/>
      <c r="IVL11" s="41"/>
      <c r="IVM11" s="41"/>
      <c r="IVN11" s="41"/>
      <c r="IVP11" s="38"/>
      <c r="IWD11" s="41"/>
      <c r="IWE11" s="41"/>
      <c r="IWF11" s="41"/>
      <c r="IWG11" s="41"/>
      <c r="IWH11" s="41"/>
      <c r="IWJ11" s="38"/>
      <c r="IWX11" s="41"/>
      <c r="IWY11" s="41"/>
      <c r="IWZ11" s="41"/>
      <c r="IXA11" s="41"/>
      <c r="IXB11" s="41"/>
      <c r="IXD11" s="38"/>
      <c r="IXR11" s="41"/>
      <c r="IXS11" s="41"/>
      <c r="IXT11" s="41"/>
      <c r="IXU11" s="41"/>
      <c r="IXV11" s="41"/>
      <c r="IXX11" s="38"/>
      <c r="IYL11" s="41"/>
      <c r="IYM11" s="41"/>
      <c r="IYN11" s="41"/>
      <c r="IYO11" s="41"/>
      <c r="IYP11" s="41"/>
      <c r="IYR11" s="38"/>
      <c r="IZF11" s="41"/>
      <c r="IZG11" s="41"/>
      <c r="IZH11" s="41"/>
      <c r="IZI11" s="41"/>
      <c r="IZJ11" s="41"/>
      <c r="IZL11" s="38"/>
      <c r="IZZ11" s="41"/>
      <c r="JAA11" s="41"/>
      <c r="JAB11" s="41"/>
      <c r="JAC11" s="41"/>
      <c r="JAD11" s="41"/>
      <c r="JAF11" s="38"/>
      <c r="JAT11" s="41"/>
      <c r="JAU11" s="41"/>
      <c r="JAV11" s="41"/>
      <c r="JAW11" s="41"/>
      <c r="JAX11" s="41"/>
      <c r="JAZ11" s="38"/>
      <c r="JBN11" s="41"/>
      <c r="JBO11" s="41"/>
      <c r="JBP11" s="41"/>
      <c r="JBQ11" s="41"/>
      <c r="JBR11" s="41"/>
      <c r="JBT11" s="38"/>
      <c r="JCH11" s="41"/>
      <c r="JCI11" s="41"/>
      <c r="JCJ11" s="41"/>
      <c r="JCK11" s="41"/>
      <c r="JCL11" s="41"/>
      <c r="JCN11" s="38"/>
      <c r="JDB11" s="41"/>
      <c r="JDC11" s="41"/>
      <c r="JDD11" s="41"/>
      <c r="JDE11" s="41"/>
      <c r="JDF11" s="41"/>
      <c r="JDH11" s="38"/>
      <c r="JDV11" s="41"/>
      <c r="JDW11" s="41"/>
      <c r="JDX11" s="41"/>
      <c r="JDY11" s="41"/>
      <c r="JDZ11" s="41"/>
      <c r="JEB11" s="38"/>
      <c r="JEP11" s="41"/>
      <c r="JEQ11" s="41"/>
      <c r="JER11" s="41"/>
      <c r="JES11" s="41"/>
      <c r="JET11" s="41"/>
      <c r="JEV11" s="38"/>
      <c r="JFJ11" s="41"/>
      <c r="JFK11" s="41"/>
      <c r="JFL11" s="41"/>
      <c r="JFM11" s="41"/>
      <c r="JFN11" s="41"/>
      <c r="JFP11" s="38"/>
      <c r="JGD11" s="41"/>
      <c r="JGE11" s="41"/>
      <c r="JGF11" s="41"/>
      <c r="JGG11" s="41"/>
      <c r="JGH11" s="41"/>
      <c r="JGJ11" s="38"/>
      <c r="JGX11" s="41"/>
      <c r="JGY11" s="41"/>
      <c r="JGZ11" s="41"/>
      <c r="JHA11" s="41"/>
      <c r="JHB11" s="41"/>
      <c r="JHD11" s="38"/>
      <c r="JHR11" s="41"/>
      <c r="JHS11" s="41"/>
      <c r="JHT11" s="41"/>
      <c r="JHU11" s="41"/>
      <c r="JHV11" s="41"/>
      <c r="JHX11" s="38"/>
      <c r="JIL11" s="41"/>
      <c r="JIM11" s="41"/>
      <c r="JIN11" s="41"/>
      <c r="JIO11" s="41"/>
      <c r="JIP11" s="41"/>
      <c r="JIR11" s="38"/>
      <c r="JJF11" s="41"/>
      <c r="JJG11" s="41"/>
      <c r="JJH11" s="41"/>
      <c r="JJI11" s="41"/>
      <c r="JJJ11" s="41"/>
      <c r="JJL11" s="38"/>
      <c r="JJZ11" s="41"/>
      <c r="JKA11" s="41"/>
      <c r="JKB11" s="41"/>
      <c r="JKC11" s="41"/>
      <c r="JKD11" s="41"/>
      <c r="JKF11" s="38"/>
      <c r="JKT11" s="41"/>
      <c r="JKU11" s="41"/>
      <c r="JKV11" s="41"/>
      <c r="JKW11" s="41"/>
      <c r="JKX11" s="41"/>
      <c r="JKZ11" s="38"/>
      <c r="JLN11" s="41"/>
      <c r="JLO11" s="41"/>
      <c r="JLP11" s="41"/>
      <c r="JLQ11" s="41"/>
      <c r="JLR11" s="41"/>
      <c r="JLT11" s="38"/>
      <c r="JMH11" s="41"/>
      <c r="JMI11" s="41"/>
      <c r="JMJ11" s="41"/>
      <c r="JMK11" s="41"/>
      <c r="JML11" s="41"/>
      <c r="JMN11" s="38"/>
      <c r="JNB11" s="41"/>
      <c r="JNC11" s="41"/>
      <c r="JND11" s="41"/>
      <c r="JNE11" s="41"/>
      <c r="JNF11" s="41"/>
      <c r="JNH11" s="38"/>
      <c r="JNV11" s="41"/>
      <c r="JNW11" s="41"/>
      <c r="JNX11" s="41"/>
      <c r="JNY11" s="41"/>
      <c r="JNZ11" s="41"/>
      <c r="JOB11" s="38"/>
      <c r="JOP11" s="41"/>
      <c r="JOQ11" s="41"/>
      <c r="JOR11" s="41"/>
      <c r="JOS11" s="41"/>
      <c r="JOT11" s="41"/>
      <c r="JOV11" s="38"/>
      <c r="JPJ11" s="41"/>
      <c r="JPK11" s="41"/>
      <c r="JPL11" s="41"/>
      <c r="JPM11" s="41"/>
      <c r="JPN11" s="41"/>
      <c r="JPP11" s="38"/>
      <c r="JQD11" s="41"/>
      <c r="JQE11" s="41"/>
      <c r="JQF11" s="41"/>
      <c r="JQG11" s="41"/>
      <c r="JQH11" s="41"/>
      <c r="JQJ11" s="38"/>
      <c r="JQX11" s="41"/>
      <c r="JQY11" s="41"/>
      <c r="JQZ11" s="41"/>
      <c r="JRA11" s="41"/>
      <c r="JRB11" s="41"/>
      <c r="JRD11" s="38"/>
      <c r="JRR11" s="41"/>
      <c r="JRS11" s="41"/>
      <c r="JRT11" s="41"/>
      <c r="JRU11" s="41"/>
      <c r="JRV11" s="41"/>
      <c r="JRX11" s="38"/>
      <c r="JSL11" s="41"/>
      <c r="JSM11" s="41"/>
      <c r="JSN11" s="41"/>
      <c r="JSO11" s="41"/>
      <c r="JSP11" s="41"/>
      <c r="JSR11" s="38"/>
      <c r="JTF11" s="41"/>
      <c r="JTG11" s="41"/>
      <c r="JTH11" s="41"/>
      <c r="JTI11" s="41"/>
      <c r="JTJ11" s="41"/>
      <c r="JTL11" s="38"/>
      <c r="JTZ11" s="41"/>
      <c r="JUA11" s="41"/>
      <c r="JUB11" s="41"/>
      <c r="JUC11" s="41"/>
      <c r="JUD11" s="41"/>
      <c r="JUF11" s="38"/>
      <c r="JUT11" s="41"/>
      <c r="JUU11" s="41"/>
      <c r="JUV11" s="41"/>
      <c r="JUW11" s="41"/>
      <c r="JUX11" s="41"/>
      <c r="JUZ11" s="38"/>
      <c r="JVN11" s="41"/>
      <c r="JVO11" s="41"/>
      <c r="JVP11" s="41"/>
      <c r="JVQ11" s="41"/>
      <c r="JVR11" s="41"/>
      <c r="JVT11" s="38"/>
      <c r="JWH11" s="41"/>
      <c r="JWI11" s="41"/>
      <c r="JWJ11" s="41"/>
      <c r="JWK11" s="41"/>
      <c r="JWL11" s="41"/>
      <c r="JWN11" s="38"/>
      <c r="JXB11" s="41"/>
      <c r="JXC11" s="41"/>
      <c r="JXD11" s="41"/>
      <c r="JXE11" s="41"/>
      <c r="JXF11" s="41"/>
      <c r="JXH11" s="38"/>
      <c r="JXV11" s="41"/>
      <c r="JXW11" s="41"/>
      <c r="JXX11" s="41"/>
      <c r="JXY11" s="41"/>
      <c r="JXZ11" s="41"/>
      <c r="JYB11" s="38"/>
      <c r="JYP11" s="41"/>
      <c r="JYQ11" s="41"/>
      <c r="JYR11" s="41"/>
      <c r="JYS11" s="41"/>
      <c r="JYT11" s="41"/>
      <c r="JYV11" s="38"/>
      <c r="JZJ11" s="41"/>
      <c r="JZK11" s="41"/>
      <c r="JZL11" s="41"/>
      <c r="JZM11" s="41"/>
      <c r="JZN11" s="41"/>
      <c r="JZP11" s="38"/>
      <c r="KAD11" s="41"/>
      <c r="KAE11" s="41"/>
      <c r="KAF11" s="41"/>
      <c r="KAG11" s="41"/>
      <c r="KAH11" s="41"/>
      <c r="KAJ11" s="38"/>
      <c r="KAX11" s="41"/>
      <c r="KAY11" s="41"/>
      <c r="KAZ11" s="41"/>
      <c r="KBA11" s="41"/>
      <c r="KBB11" s="41"/>
      <c r="KBD11" s="38"/>
      <c r="KBR11" s="41"/>
      <c r="KBS11" s="41"/>
      <c r="KBT11" s="41"/>
      <c r="KBU11" s="41"/>
      <c r="KBV11" s="41"/>
      <c r="KBX11" s="38"/>
      <c r="KCL11" s="41"/>
      <c r="KCM11" s="41"/>
      <c r="KCN11" s="41"/>
      <c r="KCO11" s="41"/>
      <c r="KCP11" s="41"/>
      <c r="KCR11" s="38"/>
      <c r="KDF11" s="41"/>
      <c r="KDG11" s="41"/>
      <c r="KDH11" s="41"/>
      <c r="KDI11" s="41"/>
      <c r="KDJ11" s="41"/>
      <c r="KDL11" s="38"/>
      <c r="KDZ11" s="41"/>
      <c r="KEA11" s="41"/>
      <c r="KEB11" s="41"/>
      <c r="KEC11" s="41"/>
      <c r="KED11" s="41"/>
      <c r="KEF11" s="38"/>
      <c r="KET11" s="41"/>
      <c r="KEU11" s="41"/>
      <c r="KEV11" s="41"/>
      <c r="KEW11" s="41"/>
      <c r="KEX11" s="41"/>
      <c r="KEZ11" s="38"/>
      <c r="KFN11" s="41"/>
      <c r="KFO11" s="41"/>
      <c r="KFP11" s="41"/>
      <c r="KFQ11" s="41"/>
      <c r="KFR11" s="41"/>
      <c r="KFT11" s="38"/>
      <c r="KGH11" s="41"/>
      <c r="KGI11" s="41"/>
      <c r="KGJ11" s="41"/>
      <c r="KGK11" s="41"/>
      <c r="KGL11" s="41"/>
      <c r="KGN11" s="38"/>
      <c r="KHB11" s="41"/>
      <c r="KHC11" s="41"/>
      <c r="KHD11" s="41"/>
      <c r="KHE11" s="41"/>
      <c r="KHF11" s="41"/>
      <c r="KHH11" s="38"/>
      <c r="KHV11" s="41"/>
      <c r="KHW11" s="41"/>
      <c r="KHX11" s="41"/>
      <c r="KHY11" s="41"/>
      <c r="KHZ11" s="41"/>
      <c r="KIB11" s="38"/>
      <c r="KIP11" s="41"/>
      <c r="KIQ11" s="41"/>
      <c r="KIR11" s="41"/>
      <c r="KIS11" s="41"/>
      <c r="KIT11" s="41"/>
      <c r="KIV11" s="38"/>
      <c r="KJJ11" s="41"/>
      <c r="KJK11" s="41"/>
      <c r="KJL11" s="41"/>
      <c r="KJM11" s="41"/>
      <c r="KJN11" s="41"/>
      <c r="KJP11" s="38"/>
      <c r="KKD11" s="41"/>
      <c r="KKE11" s="41"/>
      <c r="KKF11" s="41"/>
      <c r="KKG11" s="41"/>
      <c r="KKH11" s="41"/>
      <c r="KKJ11" s="38"/>
      <c r="KKX11" s="41"/>
      <c r="KKY11" s="41"/>
      <c r="KKZ11" s="41"/>
      <c r="KLA11" s="41"/>
      <c r="KLB11" s="41"/>
      <c r="KLD11" s="38"/>
      <c r="KLR11" s="41"/>
      <c r="KLS11" s="41"/>
      <c r="KLT11" s="41"/>
      <c r="KLU11" s="41"/>
      <c r="KLV11" s="41"/>
      <c r="KLX11" s="38"/>
      <c r="KML11" s="41"/>
      <c r="KMM11" s="41"/>
      <c r="KMN11" s="41"/>
      <c r="KMO11" s="41"/>
      <c r="KMP11" s="41"/>
      <c r="KMR11" s="38"/>
      <c r="KNF11" s="41"/>
      <c r="KNG11" s="41"/>
      <c r="KNH11" s="41"/>
      <c r="KNI11" s="41"/>
      <c r="KNJ11" s="41"/>
      <c r="KNL11" s="38"/>
      <c r="KNZ11" s="41"/>
      <c r="KOA11" s="41"/>
      <c r="KOB11" s="41"/>
      <c r="KOC11" s="41"/>
      <c r="KOD11" s="41"/>
      <c r="KOF11" s="38"/>
      <c r="KOT11" s="41"/>
      <c r="KOU11" s="41"/>
      <c r="KOV11" s="41"/>
      <c r="KOW11" s="41"/>
      <c r="KOX11" s="41"/>
      <c r="KOZ11" s="38"/>
      <c r="KPN11" s="41"/>
      <c r="KPO11" s="41"/>
      <c r="KPP11" s="41"/>
      <c r="KPQ11" s="41"/>
      <c r="KPR11" s="41"/>
      <c r="KPT11" s="38"/>
      <c r="KQH11" s="41"/>
      <c r="KQI11" s="41"/>
      <c r="KQJ11" s="41"/>
      <c r="KQK11" s="41"/>
      <c r="KQL11" s="41"/>
      <c r="KQN11" s="38"/>
      <c r="KRB11" s="41"/>
      <c r="KRC11" s="41"/>
      <c r="KRD11" s="41"/>
      <c r="KRE11" s="41"/>
      <c r="KRF11" s="41"/>
      <c r="KRH11" s="38"/>
      <c r="KRV11" s="41"/>
      <c r="KRW11" s="41"/>
      <c r="KRX11" s="41"/>
      <c r="KRY11" s="41"/>
      <c r="KRZ11" s="41"/>
      <c r="KSB11" s="38"/>
      <c r="KSP11" s="41"/>
      <c r="KSQ11" s="41"/>
      <c r="KSR11" s="41"/>
      <c r="KSS11" s="41"/>
      <c r="KST11" s="41"/>
      <c r="KSV11" s="38"/>
      <c r="KTJ11" s="41"/>
      <c r="KTK11" s="41"/>
      <c r="KTL11" s="41"/>
      <c r="KTM11" s="41"/>
      <c r="KTN11" s="41"/>
      <c r="KTP11" s="38"/>
      <c r="KUD11" s="41"/>
      <c r="KUE11" s="41"/>
      <c r="KUF11" s="41"/>
      <c r="KUG11" s="41"/>
      <c r="KUH11" s="41"/>
      <c r="KUJ11" s="38"/>
      <c r="KUX11" s="41"/>
      <c r="KUY11" s="41"/>
      <c r="KUZ11" s="41"/>
      <c r="KVA11" s="41"/>
      <c r="KVB11" s="41"/>
      <c r="KVD11" s="38"/>
      <c r="KVR11" s="41"/>
      <c r="KVS11" s="41"/>
      <c r="KVT11" s="41"/>
      <c r="KVU11" s="41"/>
      <c r="KVV11" s="41"/>
      <c r="KVX11" s="38"/>
      <c r="KWL11" s="41"/>
      <c r="KWM11" s="41"/>
      <c r="KWN11" s="41"/>
      <c r="KWO11" s="41"/>
      <c r="KWP11" s="41"/>
      <c r="KWR11" s="38"/>
      <c r="KXF11" s="41"/>
      <c r="KXG11" s="41"/>
      <c r="KXH11" s="41"/>
      <c r="KXI11" s="41"/>
      <c r="KXJ11" s="41"/>
      <c r="KXL11" s="38"/>
      <c r="KXZ11" s="41"/>
      <c r="KYA11" s="41"/>
      <c r="KYB11" s="41"/>
      <c r="KYC11" s="41"/>
      <c r="KYD11" s="41"/>
      <c r="KYF11" s="38"/>
      <c r="KYT11" s="41"/>
      <c r="KYU11" s="41"/>
      <c r="KYV11" s="41"/>
      <c r="KYW11" s="41"/>
      <c r="KYX11" s="41"/>
      <c r="KYZ11" s="38"/>
      <c r="KZN11" s="41"/>
      <c r="KZO11" s="41"/>
      <c r="KZP11" s="41"/>
      <c r="KZQ11" s="41"/>
      <c r="KZR11" s="41"/>
      <c r="KZT11" s="38"/>
      <c r="LAH11" s="41"/>
      <c r="LAI11" s="41"/>
      <c r="LAJ11" s="41"/>
      <c r="LAK11" s="41"/>
      <c r="LAL11" s="41"/>
      <c r="LAN11" s="38"/>
      <c r="LBB11" s="41"/>
      <c r="LBC11" s="41"/>
      <c r="LBD11" s="41"/>
      <c r="LBE11" s="41"/>
      <c r="LBF11" s="41"/>
      <c r="LBH11" s="38"/>
      <c r="LBV11" s="41"/>
      <c r="LBW11" s="41"/>
      <c r="LBX11" s="41"/>
      <c r="LBY11" s="41"/>
      <c r="LBZ11" s="41"/>
      <c r="LCB11" s="38"/>
      <c r="LCP11" s="41"/>
      <c r="LCQ11" s="41"/>
      <c r="LCR11" s="41"/>
      <c r="LCS11" s="41"/>
      <c r="LCT11" s="41"/>
      <c r="LCV11" s="38"/>
      <c r="LDJ11" s="41"/>
      <c r="LDK11" s="41"/>
      <c r="LDL11" s="41"/>
      <c r="LDM11" s="41"/>
      <c r="LDN11" s="41"/>
      <c r="LDP11" s="38"/>
      <c r="LED11" s="41"/>
      <c r="LEE11" s="41"/>
      <c r="LEF11" s="41"/>
      <c r="LEG11" s="41"/>
      <c r="LEH11" s="41"/>
      <c r="LEJ11" s="38"/>
      <c r="LEX11" s="41"/>
      <c r="LEY11" s="41"/>
      <c r="LEZ11" s="41"/>
      <c r="LFA11" s="41"/>
      <c r="LFB11" s="41"/>
      <c r="LFD11" s="38"/>
      <c r="LFR11" s="41"/>
      <c r="LFS11" s="41"/>
      <c r="LFT11" s="41"/>
      <c r="LFU11" s="41"/>
      <c r="LFV11" s="41"/>
      <c r="LFX11" s="38"/>
      <c r="LGL11" s="41"/>
      <c r="LGM11" s="41"/>
      <c r="LGN11" s="41"/>
      <c r="LGO11" s="41"/>
      <c r="LGP11" s="41"/>
      <c r="LGR11" s="38"/>
      <c r="LHF11" s="41"/>
      <c r="LHG11" s="41"/>
      <c r="LHH11" s="41"/>
      <c r="LHI11" s="41"/>
      <c r="LHJ11" s="41"/>
      <c r="LHL11" s="38"/>
      <c r="LHZ11" s="41"/>
      <c r="LIA11" s="41"/>
      <c r="LIB11" s="41"/>
      <c r="LIC11" s="41"/>
      <c r="LID11" s="41"/>
      <c r="LIF11" s="38"/>
      <c r="LIT11" s="41"/>
      <c r="LIU11" s="41"/>
      <c r="LIV11" s="41"/>
      <c r="LIW11" s="41"/>
      <c r="LIX11" s="41"/>
      <c r="LIZ11" s="38"/>
      <c r="LJN11" s="41"/>
      <c r="LJO11" s="41"/>
      <c r="LJP11" s="41"/>
      <c r="LJQ11" s="41"/>
      <c r="LJR11" s="41"/>
      <c r="LJT11" s="38"/>
      <c r="LKH11" s="41"/>
      <c r="LKI11" s="41"/>
      <c r="LKJ11" s="41"/>
      <c r="LKK11" s="41"/>
      <c r="LKL11" s="41"/>
      <c r="LKN11" s="38"/>
      <c r="LLB11" s="41"/>
      <c r="LLC11" s="41"/>
      <c r="LLD11" s="41"/>
      <c r="LLE11" s="41"/>
      <c r="LLF11" s="41"/>
      <c r="LLH11" s="38"/>
      <c r="LLV11" s="41"/>
      <c r="LLW11" s="41"/>
      <c r="LLX11" s="41"/>
      <c r="LLY11" s="41"/>
      <c r="LLZ11" s="41"/>
      <c r="LMB11" s="38"/>
      <c r="LMP11" s="41"/>
      <c r="LMQ11" s="41"/>
      <c r="LMR11" s="41"/>
      <c r="LMS11" s="41"/>
      <c r="LMT11" s="41"/>
      <c r="LMV11" s="38"/>
      <c r="LNJ11" s="41"/>
      <c r="LNK11" s="41"/>
      <c r="LNL11" s="41"/>
      <c r="LNM11" s="41"/>
      <c r="LNN11" s="41"/>
      <c r="LNP11" s="38"/>
      <c r="LOD11" s="41"/>
      <c r="LOE11" s="41"/>
      <c r="LOF11" s="41"/>
      <c r="LOG11" s="41"/>
      <c r="LOH11" s="41"/>
      <c r="LOJ11" s="38"/>
      <c r="LOX11" s="41"/>
      <c r="LOY11" s="41"/>
      <c r="LOZ11" s="41"/>
      <c r="LPA11" s="41"/>
      <c r="LPB11" s="41"/>
      <c r="LPD11" s="38"/>
      <c r="LPR11" s="41"/>
      <c r="LPS11" s="41"/>
      <c r="LPT11" s="41"/>
      <c r="LPU11" s="41"/>
      <c r="LPV11" s="41"/>
      <c r="LPX11" s="38"/>
      <c r="LQL11" s="41"/>
      <c r="LQM11" s="41"/>
      <c r="LQN11" s="41"/>
      <c r="LQO11" s="41"/>
      <c r="LQP11" s="41"/>
      <c r="LQR11" s="38"/>
      <c r="LRF11" s="41"/>
      <c r="LRG11" s="41"/>
      <c r="LRH11" s="41"/>
      <c r="LRI11" s="41"/>
      <c r="LRJ11" s="41"/>
      <c r="LRL11" s="38"/>
      <c r="LRZ11" s="41"/>
      <c r="LSA11" s="41"/>
      <c r="LSB11" s="41"/>
      <c r="LSC11" s="41"/>
      <c r="LSD11" s="41"/>
      <c r="LSF11" s="38"/>
      <c r="LST11" s="41"/>
      <c r="LSU11" s="41"/>
      <c r="LSV11" s="41"/>
      <c r="LSW11" s="41"/>
      <c r="LSX11" s="41"/>
      <c r="LSZ11" s="38"/>
      <c r="LTN11" s="41"/>
      <c r="LTO11" s="41"/>
      <c r="LTP11" s="41"/>
      <c r="LTQ11" s="41"/>
      <c r="LTR11" s="41"/>
      <c r="LTT11" s="38"/>
      <c r="LUH11" s="41"/>
      <c r="LUI11" s="41"/>
      <c r="LUJ11" s="41"/>
      <c r="LUK11" s="41"/>
      <c r="LUL11" s="41"/>
      <c r="LUN11" s="38"/>
      <c r="LVB11" s="41"/>
      <c r="LVC11" s="41"/>
      <c r="LVD11" s="41"/>
      <c r="LVE11" s="41"/>
      <c r="LVF11" s="41"/>
      <c r="LVH11" s="38"/>
      <c r="LVV11" s="41"/>
      <c r="LVW11" s="41"/>
      <c r="LVX11" s="41"/>
      <c r="LVY11" s="41"/>
      <c r="LVZ11" s="41"/>
      <c r="LWB11" s="38"/>
      <c r="LWP11" s="41"/>
      <c r="LWQ11" s="41"/>
      <c r="LWR11" s="41"/>
      <c r="LWS11" s="41"/>
      <c r="LWT11" s="41"/>
      <c r="LWV11" s="38"/>
      <c r="LXJ11" s="41"/>
      <c r="LXK11" s="41"/>
      <c r="LXL11" s="41"/>
      <c r="LXM11" s="41"/>
      <c r="LXN11" s="41"/>
      <c r="LXP11" s="38"/>
      <c r="LYD11" s="41"/>
      <c r="LYE11" s="41"/>
      <c r="LYF11" s="41"/>
      <c r="LYG11" s="41"/>
      <c r="LYH11" s="41"/>
      <c r="LYJ11" s="38"/>
      <c r="LYX11" s="41"/>
      <c r="LYY11" s="41"/>
      <c r="LYZ11" s="41"/>
      <c r="LZA11" s="41"/>
      <c r="LZB11" s="41"/>
      <c r="LZD11" s="38"/>
      <c r="LZR11" s="41"/>
      <c r="LZS11" s="41"/>
      <c r="LZT11" s="41"/>
      <c r="LZU11" s="41"/>
      <c r="LZV11" s="41"/>
      <c r="LZX11" s="38"/>
      <c r="MAL11" s="41"/>
      <c r="MAM11" s="41"/>
      <c r="MAN11" s="41"/>
      <c r="MAO11" s="41"/>
      <c r="MAP11" s="41"/>
      <c r="MAR11" s="38"/>
      <c r="MBF11" s="41"/>
      <c r="MBG11" s="41"/>
      <c r="MBH11" s="41"/>
      <c r="MBI11" s="41"/>
      <c r="MBJ11" s="41"/>
      <c r="MBL11" s="38"/>
      <c r="MBZ11" s="41"/>
      <c r="MCA11" s="41"/>
      <c r="MCB11" s="41"/>
      <c r="MCC11" s="41"/>
      <c r="MCD11" s="41"/>
      <c r="MCF11" s="38"/>
      <c r="MCT11" s="41"/>
      <c r="MCU11" s="41"/>
      <c r="MCV11" s="41"/>
      <c r="MCW11" s="41"/>
      <c r="MCX11" s="41"/>
      <c r="MCZ11" s="38"/>
      <c r="MDN11" s="41"/>
      <c r="MDO11" s="41"/>
      <c r="MDP11" s="41"/>
      <c r="MDQ11" s="41"/>
      <c r="MDR11" s="41"/>
      <c r="MDT11" s="38"/>
      <c r="MEH11" s="41"/>
      <c r="MEI11" s="41"/>
      <c r="MEJ11" s="41"/>
      <c r="MEK11" s="41"/>
      <c r="MEL11" s="41"/>
      <c r="MEN11" s="38"/>
      <c r="MFB11" s="41"/>
      <c r="MFC11" s="41"/>
      <c r="MFD11" s="41"/>
      <c r="MFE11" s="41"/>
      <c r="MFF11" s="41"/>
      <c r="MFH11" s="38"/>
      <c r="MFV11" s="41"/>
      <c r="MFW11" s="41"/>
      <c r="MFX11" s="41"/>
      <c r="MFY11" s="41"/>
      <c r="MFZ11" s="41"/>
      <c r="MGB11" s="38"/>
      <c r="MGP11" s="41"/>
      <c r="MGQ11" s="41"/>
      <c r="MGR11" s="41"/>
      <c r="MGS11" s="41"/>
      <c r="MGT11" s="41"/>
      <c r="MGV11" s="38"/>
      <c r="MHJ11" s="41"/>
      <c r="MHK11" s="41"/>
      <c r="MHL11" s="41"/>
      <c r="MHM11" s="41"/>
      <c r="MHN11" s="41"/>
      <c r="MHP11" s="38"/>
      <c r="MID11" s="41"/>
      <c r="MIE11" s="41"/>
      <c r="MIF11" s="41"/>
      <c r="MIG11" s="41"/>
      <c r="MIH11" s="41"/>
      <c r="MIJ11" s="38"/>
      <c r="MIX11" s="41"/>
      <c r="MIY11" s="41"/>
      <c r="MIZ11" s="41"/>
      <c r="MJA11" s="41"/>
      <c r="MJB11" s="41"/>
      <c r="MJD11" s="38"/>
      <c r="MJR11" s="41"/>
      <c r="MJS11" s="41"/>
      <c r="MJT11" s="41"/>
      <c r="MJU11" s="41"/>
      <c r="MJV11" s="41"/>
      <c r="MJX11" s="38"/>
      <c r="MKL11" s="41"/>
      <c r="MKM11" s="41"/>
      <c r="MKN11" s="41"/>
      <c r="MKO11" s="41"/>
      <c r="MKP11" s="41"/>
      <c r="MKR11" s="38"/>
      <c r="MLF11" s="41"/>
      <c r="MLG11" s="41"/>
      <c r="MLH11" s="41"/>
      <c r="MLI11" s="41"/>
      <c r="MLJ11" s="41"/>
      <c r="MLL11" s="38"/>
      <c r="MLZ11" s="41"/>
      <c r="MMA11" s="41"/>
      <c r="MMB11" s="41"/>
      <c r="MMC11" s="41"/>
      <c r="MMD11" s="41"/>
      <c r="MMF11" s="38"/>
      <c r="MMT11" s="41"/>
      <c r="MMU11" s="41"/>
      <c r="MMV11" s="41"/>
      <c r="MMW11" s="41"/>
      <c r="MMX11" s="41"/>
      <c r="MMZ11" s="38"/>
      <c r="MNN11" s="41"/>
      <c r="MNO11" s="41"/>
      <c r="MNP11" s="41"/>
      <c r="MNQ11" s="41"/>
      <c r="MNR11" s="41"/>
      <c r="MNT11" s="38"/>
      <c r="MOH11" s="41"/>
      <c r="MOI11" s="41"/>
      <c r="MOJ11" s="41"/>
      <c r="MOK11" s="41"/>
      <c r="MOL11" s="41"/>
      <c r="MON11" s="38"/>
      <c r="MPB11" s="41"/>
      <c r="MPC11" s="41"/>
      <c r="MPD11" s="41"/>
      <c r="MPE11" s="41"/>
      <c r="MPF11" s="41"/>
      <c r="MPH11" s="38"/>
      <c r="MPV11" s="41"/>
      <c r="MPW11" s="41"/>
      <c r="MPX11" s="41"/>
      <c r="MPY11" s="41"/>
      <c r="MPZ11" s="41"/>
      <c r="MQB11" s="38"/>
      <c r="MQP11" s="41"/>
      <c r="MQQ11" s="41"/>
      <c r="MQR11" s="41"/>
      <c r="MQS11" s="41"/>
      <c r="MQT11" s="41"/>
      <c r="MQV11" s="38"/>
      <c r="MRJ11" s="41"/>
      <c r="MRK11" s="41"/>
      <c r="MRL11" s="41"/>
      <c r="MRM11" s="41"/>
      <c r="MRN11" s="41"/>
      <c r="MRP11" s="38"/>
      <c r="MSD11" s="41"/>
      <c r="MSE11" s="41"/>
      <c r="MSF11" s="41"/>
      <c r="MSG11" s="41"/>
      <c r="MSH11" s="41"/>
      <c r="MSJ11" s="38"/>
      <c r="MSX11" s="41"/>
      <c r="MSY11" s="41"/>
      <c r="MSZ11" s="41"/>
      <c r="MTA11" s="41"/>
      <c r="MTB11" s="41"/>
      <c r="MTD11" s="38"/>
      <c r="MTR11" s="41"/>
      <c r="MTS11" s="41"/>
      <c r="MTT11" s="41"/>
      <c r="MTU11" s="41"/>
      <c r="MTV11" s="41"/>
      <c r="MTX11" s="38"/>
      <c r="MUL11" s="41"/>
      <c r="MUM11" s="41"/>
      <c r="MUN11" s="41"/>
      <c r="MUO11" s="41"/>
      <c r="MUP11" s="41"/>
      <c r="MUR11" s="38"/>
      <c r="MVF11" s="41"/>
      <c r="MVG11" s="41"/>
      <c r="MVH11" s="41"/>
      <c r="MVI11" s="41"/>
      <c r="MVJ11" s="41"/>
      <c r="MVL11" s="38"/>
      <c r="MVZ11" s="41"/>
      <c r="MWA11" s="41"/>
      <c r="MWB11" s="41"/>
      <c r="MWC11" s="41"/>
      <c r="MWD11" s="41"/>
      <c r="MWF11" s="38"/>
      <c r="MWT11" s="41"/>
      <c r="MWU11" s="41"/>
      <c r="MWV11" s="41"/>
      <c r="MWW11" s="41"/>
      <c r="MWX11" s="41"/>
      <c r="MWZ11" s="38"/>
      <c r="MXN11" s="41"/>
      <c r="MXO11" s="41"/>
      <c r="MXP11" s="41"/>
      <c r="MXQ11" s="41"/>
      <c r="MXR11" s="41"/>
      <c r="MXT11" s="38"/>
      <c r="MYH11" s="41"/>
      <c r="MYI11" s="41"/>
      <c r="MYJ11" s="41"/>
      <c r="MYK11" s="41"/>
      <c r="MYL11" s="41"/>
      <c r="MYN11" s="38"/>
      <c r="MZB11" s="41"/>
      <c r="MZC11" s="41"/>
      <c r="MZD11" s="41"/>
      <c r="MZE11" s="41"/>
      <c r="MZF11" s="41"/>
      <c r="MZH11" s="38"/>
      <c r="MZV11" s="41"/>
      <c r="MZW11" s="41"/>
      <c r="MZX11" s="41"/>
      <c r="MZY11" s="41"/>
      <c r="MZZ11" s="41"/>
      <c r="NAB11" s="38"/>
      <c r="NAP11" s="41"/>
      <c r="NAQ11" s="41"/>
      <c r="NAR11" s="41"/>
      <c r="NAS11" s="41"/>
      <c r="NAT11" s="41"/>
      <c r="NAV11" s="38"/>
      <c r="NBJ11" s="41"/>
      <c r="NBK11" s="41"/>
      <c r="NBL11" s="41"/>
      <c r="NBM11" s="41"/>
      <c r="NBN11" s="41"/>
      <c r="NBP11" s="38"/>
      <c r="NCD11" s="41"/>
      <c r="NCE11" s="41"/>
      <c r="NCF11" s="41"/>
      <c r="NCG11" s="41"/>
      <c r="NCH11" s="41"/>
      <c r="NCJ11" s="38"/>
      <c r="NCX11" s="41"/>
      <c r="NCY11" s="41"/>
      <c r="NCZ11" s="41"/>
      <c r="NDA11" s="41"/>
      <c r="NDB11" s="41"/>
      <c r="NDD11" s="38"/>
      <c r="NDR11" s="41"/>
      <c r="NDS11" s="41"/>
      <c r="NDT11" s="41"/>
      <c r="NDU11" s="41"/>
      <c r="NDV11" s="41"/>
      <c r="NDX11" s="38"/>
      <c r="NEL11" s="41"/>
      <c r="NEM11" s="41"/>
      <c r="NEN11" s="41"/>
      <c r="NEO11" s="41"/>
      <c r="NEP11" s="41"/>
      <c r="NER11" s="38"/>
      <c r="NFF11" s="41"/>
      <c r="NFG11" s="41"/>
      <c r="NFH11" s="41"/>
      <c r="NFI11" s="41"/>
      <c r="NFJ11" s="41"/>
      <c r="NFL11" s="38"/>
      <c r="NFZ11" s="41"/>
      <c r="NGA11" s="41"/>
      <c r="NGB11" s="41"/>
      <c r="NGC11" s="41"/>
      <c r="NGD11" s="41"/>
      <c r="NGF11" s="38"/>
      <c r="NGT11" s="41"/>
      <c r="NGU11" s="41"/>
      <c r="NGV11" s="41"/>
      <c r="NGW11" s="41"/>
      <c r="NGX11" s="41"/>
      <c r="NGZ11" s="38"/>
      <c r="NHN11" s="41"/>
      <c r="NHO11" s="41"/>
      <c r="NHP11" s="41"/>
      <c r="NHQ11" s="41"/>
      <c r="NHR11" s="41"/>
      <c r="NHT11" s="38"/>
      <c r="NIH11" s="41"/>
      <c r="NII11" s="41"/>
      <c r="NIJ11" s="41"/>
      <c r="NIK11" s="41"/>
      <c r="NIL11" s="41"/>
      <c r="NIN11" s="38"/>
      <c r="NJB11" s="41"/>
      <c r="NJC11" s="41"/>
      <c r="NJD11" s="41"/>
      <c r="NJE11" s="41"/>
      <c r="NJF11" s="41"/>
      <c r="NJH11" s="38"/>
      <c r="NJV11" s="41"/>
      <c r="NJW11" s="41"/>
      <c r="NJX11" s="41"/>
      <c r="NJY11" s="41"/>
      <c r="NJZ11" s="41"/>
      <c r="NKB11" s="38"/>
      <c r="NKP11" s="41"/>
      <c r="NKQ11" s="41"/>
      <c r="NKR11" s="41"/>
      <c r="NKS11" s="41"/>
      <c r="NKT11" s="41"/>
      <c r="NKV11" s="38"/>
      <c r="NLJ11" s="41"/>
      <c r="NLK11" s="41"/>
      <c r="NLL11" s="41"/>
      <c r="NLM11" s="41"/>
      <c r="NLN11" s="41"/>
      <c r="NLP11" s="38"/>
      <c r="NMD11" s="41"/>
      <c r="NME11" s="41"/>
      <c r="NMF11" s="41"/>
      <c r="NMG11" s="41"/>
      <c r="NMH11" s="41"/>
      <c r="NMJ11" s="38"/>
      <c r="NMX11" s="41"/>
      <c r="NMY11" s="41"/>
      <c r="NMZ11" s="41"/>
      <c r="NNA11" s="41"/>
      <c r="NNB11" s="41"/>
      <c r="NND11" s="38"/>
      <c r="NNR11" s="41"/>
      <c r="NNS11" s="41"/>
      <c r="NNT11" s="41"/>
      <c r="NNU11" s="41"/>
      <c r="NNV11" s="41"/>
      <c r="NNX11" s="38"/>
      <c r="NOL11" s="41"/>
      <c r="NOM11" s="41"/>
      <c r="NON11" s="41"/>
      <c r="NOO11" s="41"/>
      <c r="NOP11" s="41"/>
      <c r="NOR11" s="38"/>
      <c r="NPF11" s="41"/>
      <c r="NPG11" s="41"/>
      <c r="NPH11" s="41"/>
      <c r="NPI11" s="41"/>
      <c r="NPJ11" s="41"/>
      <c r="NPL11" s="38"/>
      <c r="NPZ11" s="41"/>
      <c r="NQA11" s="41"/>
      <c r="NQB11" s="41"/>
      <c r="NQC11" s="41"/>
      <c r="NQD11" s="41"/>
      <c r="NQF11" s="38"/>
      <c r="NQT11" s="41"/>
      <c r="NQU11" s="41"/>
      <c r="NQV11" s="41"/>
      <c r="NQW11" s="41"/>
      <c r="NQX11" s="41"/>
      <c r="NQZ11" s="38"/>
      <c r="NRN11" s="41"/>
      <c r="NRO11" s="41"/>
      <c r="NRP11" s="41"/>
      <c r="NRQ11" s="41"/>
      <c r="NRR11" s="41"/>
      <c r="NRT11" s="38"/>
      <c r="NSH11" s="41"/>
      <c r="NSI11" s="41"/>
      <c r="NSJ11" s="41"/>
      <c r="NSK11" s="41"/>
      <c r="NSL11" s="41"/>
      <c r="NSN11" s="38"/>
      <c r="NTB11" s="41"/>
      <c r="NTC11" s="41"/>
      <c r="NTD11" s="41"/>
      <c r="NTE11" s="41"/>
      <c r="NTF11" s="41"/>
      <c r="NTH11" s="38"/>
      <c r="NTV11" s="41"/>
      <c r="NTW11" s="41"/>
      <c r="NTX11" s="41"/>
      <c r="NTY11" s="41"/>
      <c r="NTZ11" s="41"/>
      <c r="NUB11" s="38"/>
      <c r="NUP11" s="41"/>
      <c r="NUQ11" s="41"/>
      <c r="NUR11" s="41"/>
      <c r="NUS11" s="41"/>
      <c r="NUT11" s="41"/>
      <c r="NUV11" s="38"/>
      <c r="NVJ11" s="41"/>
      <c r="NVK11" s="41"/>
      <c r="NVL11" s="41"/>
      <c r="NVM11" s="41"/>
      <c r="NVN11" s="41"/>
      <c r="NVP11" s="38"/>
      <c r="NWD11" s="41"/>
      <c r="NWE11" s="41"/>
      <c r="NWF11" s="41"/>
      <c r="NWG11" s="41"/>
      <c r="NWH11" s="41"/>
      <c r="NWJ11" s="38"/>
      <c r="NWX11" s="41"/>
      <c r="NWY11" s="41"/>
      <c r="NWZ11" s="41"/>
      <c r="NXA11" s="41"/>
      <c r="NXB11" s="41"/>
      <c r="NXD11" s="38"/>
      <c r="NXR11" s="41"/>
      <c r="NXS11" s="41"/>
      <c r="NXT11" s="41"/>
      <c r="NXU11" s="41"/>
      <c r="NXV11" s="41"/>
      <c r="NXX11" s="38"/>
      <c r="NYL11" s="41"/>
      <c r="NYM11" s="41"/>
      <c r="NYN11" s="41"/>
      <c r="NYO11" s="41"/>
      <c r="NYP11" s="41"/>
      <c r="NYR11" s="38"/>
      <c r="NZF11" s="41"/>
      <c r="NZG11" s="41"/>
      <c r="NZH11" s="41"/>
      <c r="NZI11" s="41"/>
      <c r="NZJ11" s="41"/>
      <c r="NZL11" s="38"/>
      <c r="NZZ11" s="41"/>
      <c r="OAA11" s="41"/>
      <c r="OAB11" s="41"/>
      <c r="OAC11" s="41"/>
      <c r="OAD11" s="41"/>
      <c r="OAF11" s="38"/>
      <c r="OAT11" s="41"/>
      <c r="OAU11" s="41"/>
      <c r="OAV11" s="41"/>
      <c r="OAW11" s="41"/>
      <c r="OAX11" s="41"/>
      <c r="OAZ11" s="38"/>
      <c r="OBN11" s="41"/>
      <c r="OBO11" s="41"/>
      <c r="OBP11" s="41"/>
      <c r="OBQ11" s="41"/>
      <c r="OBR11" s="41"/>
      <c r="OBT11" s="38"/>
      <c r="OCH11" s="41"/>
      <c r="OCI11" s="41"/>
      <c r="OCJ11" s="41"/>
      <c r="OCK11" s="41"/>
      <c r="OCL11" s="41"/>
      <c r="OCN11" s="38"/>
      <c r="ODB11" s="41"/>
      <c r="ODC11" s="41"/>
      <c r="ODD11" s="41"/>
      <c r="ODE11" s="41"/>
      <c r="ODF11" s="41"/>
      <c r="ODH11" s="38"/>
      <c r="ODV11" s="41"/>
      <c r="ODW11" s="41"/>
      <c r="ODX11" s="41"/>
      <c r="ODY11" s="41"/>
      <c r="ODZ11" s="41"/>
      <c r="OEB11" s="38"/>
      <c r="OEP11" s="41"/>
      <c r="OEQ11" s="41"/>
      <c r="OER11" s="41"/>
      <c r="OES11" s="41"/>
      <c r="OET11" s="41"/>
      <c r="OEV11" s="38"/>
      <c r="OFJ11" s="41"/>
      <c r="OFK11" s="41"/>
      <c r="OFL11" s="41"/>
      <c r="OFM11" s="41"/>
      <c r="OFN11" s="41"/>
      <c r="OFP11" s="38"/>
      <c r="OGD11" s="41"/>
      <c r="OGE11" s="41"/>
      <c r="OGF11" s="41"/>
      <c r="OGG11" s="41"/>
      <c r="OGH11" s="41"/>
      <c r="OGJ11" s="38"/>
      <c r="OGX11" s="41"/>
      <c r="OGY11" s="41"/>
      <c r="OGZ11" s="41"/>
      <c r="OHA11" s="41"/>
      <c r="OHB11" s="41"/>
      <c r="OHD11" s="38"/>
      <c r="OHR11" s="41"/>
      <c r="OHS11" s="41"/>
      <c r="OHT11" s="41"/>
      <c r="OHU11" s="41"/>
      <c r="OHV11" s="41"/>
      <c r="OHX11" s="38"/>
      <c r="OIL11" s="41"/>
      <c r="OIM11" s="41"/>
      <c r="OIN11" s="41"/>
      <c r="OIO11" s="41"/>
      <c r="OIP11" s="41"/>
      <c r="OIR11" s="38"/>
      <c r="OJF11" s="41"/>
      <c r="OJG11" s="41"/>
      <c r="OJH11" s="41"/>
      <c r="OJI11" s="41"/>
      <c r="OJJ11" s="41"/>
      <c r="OJL11" s="38"/>
      <c r="OJZ11" s="41"/>
      <c r="OKA11" s="41"/>
      <c r="OKB11" s="41"/>
      <c r="OKC11" s="41"/>
      <c r="OKD11" s="41"/>
      <c r="OKF11" s="38"/>
      <c r="OKT11" s="41"/>
      <c r="OKU11" s="41"/>
      <c r="OKV11" s="41"/>
      <c r="OKW11" s="41"/>
      <c r="OKX11" s="41"/>
      <c r="OKZ11" s="38"/>
      <c r="OLN11" s="41"/>
      <c r="OLO11" s="41"/>
      <c r="OLP11" s="41"/>
      <c r="OLQ11" s="41"/>
      <c r="OLR11" s="41"/>
      <c r="OLT11" s="38"/>
      <c r="OMH11" s="41"/>
      <c r="OMI11" s="41"/>
      <c r="OMJ11" s="41"/>
      <c r="OMK11" s="41"/>
      <c r="OML11" s="41"/>
      <c r="OMN11" s="38"/>
      <c r="ONB11" s="41"/>
      <c r="ONC11" s="41"/>
      <c r="OND11" s="41"/>
      <c r="ONE11" s="41"/>
      <c r="ONF11" s="41"/>
      <c r="ONH11" s="38"/>
      <c r="ONV11" s="41"/>
      <c r="ONW11" s="41"/>
      <c r="ONX11" s="41"/>
      <c r="ONY11" s="41"/>
      <c r="ONZ11" s="41"/>
      <c r="OOB11" s="38"/>
      <c r="OOP11" s="41"/>
      <c r="OOQ11" s="41"/>
      <c r="OOR11" s="41"/>
      <c r="OOS11" s="41"/>
      <c r="OOT11" s="41"/>
      <c r="OOV11" s="38"/>
      <c r="OPJ11" s="41"/>
      <c r="OPK11" s="41"/>
      <c r="OPL11" s="41"/>
      <c r="OPM11" s="41"/>
      <c r="OPN11" s="41"/>
      <c r="OPP11" s="38"/>
      <c r="OQD11" s="41"/>
      <c r="OQE11" s="41"/>
      <c r="OQF11" s="41"/>
      <c r="OQG11" s="41"/>
      <c r="OQH11" s="41"/>
      <c r="OQJ11" s="38"/>
      <c r="OQX11" s="41"/>
      <c r="OQY11" s="41"/>
      <c r="OQZ11" s="41"/>
      <c r="ORA11" s="41"/>
      <c r="ORB11" s="41"/>
      <c r="ORD11" s="38"/>
      <c r="ORR11" s="41"/>
      <c r="ORS11" s="41"/>
      <c r="ORT11" s="41"/>
      <c r="ORU11" s="41"/>
      <c r="ORV11" s="41"/>
      <c r="ORX11" s="38"/>
      <c r="OSL11" s="41"/>
      <c r="OSM11" s="41"/>
      <c r="OSN11" s="41"/>
      <c r="OSO11" s="41"/>
      <c r="OSP11" s="41"/>
      <c r="OSR11" s="38"/>
      <c r="OTF11" s="41"/>
      <c r="OTG11" s="41"/>
      <c r="OTH11" s="41"/>
      <c r="OTI11" s="41"/>
      <c r="OTJ11" s="41"/>
      <c r="OTL11" s="38"/>
      <c r="OTZ11" s="41"/>
      <c r="OUA11" s="41"/>
      <c r="OUB11" s="41"/>
      <c r="OUC11" s="41"/>
      <c r="OUD11" s="41"/>
      <c r="OUF11" s="38"/>
      <c r="OUT11" s="41"/>
      <c r="OUU11" s="41"/>
      <c r="OUV11" s="41"/>
      <c r="OUW11" s="41"/>
      <c r="OUX11" s="41"/>
      <c r="OUZ11" s="38"/>
      <c r="OVN11" s="41"/>
      <c r="OVO11" s="41"/>
      <c r="OVP11" s="41"/>
      <c r="OVQ11" s="41"/>
      <c r="OVR11" s="41"/>
      <c r="OVT11" s="38"/>
      <c r="OWH11" s="41"/>
      <c r="OWI11" s="41"/>
      <c r="OWJ11" s="41"/>
      <c r="OWK11" s="41"/>
      <c r="OWL11" s="41"/>
      <c r="OWN11" s="38"/>
      <c r="OXB11" s="41"/>
      <c r="OXC11" s="41"/>
      <c r="OXD11" s="41"/>
      <c r="OXE11" s="41"/>
      <c r="OXF11" s="41"/>
      <c r="OXH11" s="38"/>
      <c r="OXV11" s="41"/>
      <c r="OXW11" s="41"/>
      <c r="OXX11" s="41"/>
      <c r="OXY11" s="41"/>
      <c r="OXZ11" s="41"/>
      <c r="OYB11" s="38"/>
      <c r="OYP11" s="41"/>
      <c r="OYQ11" s="41"/>
      <c r="OYR11" s="41"/>
      <c r="OYS11" s="41"/>
      <c r="OYT11" s="41"/>
      <c r="OYV11" s="38"/>
      <c r="OZJ11" s="41"/>
      <c r="OZK11" s="41"/>
      <c r="OZL11" s="41"/>
      <c r="OZM11" s="41"/>
      <c r="OZN11" s="41"/>
      <c r="OZP11" s="38"/>
      <c r="PAD11" s="41"/>
      <c r="PAE11" s="41"/>
      <c r="PAF11" s="41"/>
      <c r="PAG11" s="41"/>
      <c r="PAH11" s="41"/>
      <c r="PAJ11" s="38"/>
      <c r="PAX11" s="41"/>
      <c r="PAY11" s="41"/>
      <c r="PAZ11" s="41"/>
      <c r="PBA11" s="41"/>
      <c r="PBB11" s="41"/>
      <c r="PBD11" s="38"/>
      <c r="PBR11" s="41"/>
      <c r="PBS11" s="41"/>
      <c r="PBT11" s="41"/>
      <c r="PBU11" s="41"/>
      <c r="PBV11" s="41"/>
      <c r="PBX11" s="38"/>
      <c r="PCL11" s="41"/>
      <c r="PCM11" s="41"/>
      <c r="PCN11" s="41"/>
      <c r="PCO11" s="41"/>
      <c r="PCP11" s="41"/>
      <c r="PCR11" s="38"/>
      <c r="PDF11" s="41"/>
      <c r="PDG11" s="41"/>
      <c r="PDH11" s="41"/>
      <c r="PDI11" s="41"/>
      <c r="PDJ11" s="41"/>
      <c r="PDL11" s="38"/>
      <c r="PDZ11" s="41"/>
      <c r="PEA11" s="41"/>
      <c r="PEB11" s="41"/>
      <c r="PEC11" s="41"/>
      <c r="PED11" s="41"/>
      <c r="PEF11" s="38"/>
      <c r="PET11" s="41"/>
      <c r="PEU11" s="41"/>
      <c r="PEV11" s="41"/>
      <c r="PEW11" s="41"/>
      <c r="PEX11" s="41"/>
      <c r="PEZ11" s="38"/>
      <c r="PFN11" s="41"/>
      <c r="PFO11" s="41"/>
      <c r="PFP11" s="41"/>
      <c r="PFQ11" s="41"/>
      <c r="PFR11" s="41"/>
      <c r="PFT11" s="38"/>
      <c r="PGH11" s="41"/>
      <c r="PGI11" s="41"/>
      <c r="PGJ11" s="41"/>
      <c r="PGK11" s="41"/>
      <c r="PGL11" s="41"/>
      <c r="PGN11" s="38"/>
      <c r="PHB11" s="41"/>
      <c r="PHC11" s="41"/>
      <c r="PHD11" s="41"/>
      <c r="PHE11" s="41"/>
      <c r="PHF11" s="41"/>
      <c r="PHH11" s="38"/>
      <c r="PHV11" s="41"/>
      <c r="PHW11" s="41"/>
      <c r="PHX11" s="41"/>
      <c r="PHY11" s="41"/>
      <c r="PHZ11" s="41"/>
      <c r="PIB11" s="38"/>
      <c r="PIP11" s="41"/>
      <c r="PIQ11" s="41"/>
      <c r="PIR11" s="41"/>
      <c r="PIS11" s="41"/>
      <c r="PIT11" s="41"/>
      <c r="PIV11" s="38"/>
      <c r="PJJ11" s="41"/>
      <c r="PJK11" s="41"/>
      <c r="PJL11" s="41"/>
      <c r="PJM11" s="41"/>
      <c r="PJN11" s="41"/>
      <c r="PJP11" s="38"/>
      <c r="PKD11" s="41"/>
      <c r="PKE11" s="41"/>
      <c r="PKF11" s="41"/>
      <c r="PKG11" s="41"/>
      <c r="PKH11" s="41"/>
      <c r="PKJ11" s="38"/>
      <c r="PKX11" s="41"/>
      <c r="PKY11" s="41"/>
      <c r="PKZ11" s="41"/>
      <c r="PLA11" s="41"/>
      <c r="PLB11" s="41"/>
      <c r="PLD11" s="38"/>
      <c r="PLR11" s="41"/>
      <c r="PLS11" s="41"/>
      <c r="PLT11" s="41"/>
      <c r="PLU11" s="41"/>
      <c r="PLV11" s="41"/>
      <c r="PLX11" s="38"/>
      <c r="PML11" s="41"/>
      <c r="PMM11" s="41"/>
      <c r="PMN11" s="41"/>
      <c r="PMO11" s="41"/>
      <c r="PMP11" s="41"/>
      <c r="PMR11" s="38"/>
      <c r="PNF11" s="41"/>
      <c r="PNG11" s="41"/>
      <c r="PNH11" s="41"/>
      <c r="PNI11" s="41"/>
      <c r="PNJ11" s="41"/>
      <c r="PNL11" s="38"/>
      <c r="PNZ11" s="41"/>
      <c r="POA11" s="41"/>
      <c r="POB11" s="41"/>
      <c r="POC11" s="41"/>
      <c r="POD11" s="41"/>
      <c r="POF11" s="38"/>
      <c r="POT11" s="41"/>
      <c r="POU11" s="41"/>
      <c r="POV11" s="41"/>
      <c r="POW11" s="41"/>
      <c r="POX11" s="41"/>
      <c r="POZ11" s="38"/>
      <c r="PPN11" s="41"/>
      <c r="PPO11" s="41"/>
      <c r="PPP11" s="41"/>
      <c r="PPQ11" s="41"/>
      <c r="PPR11" s="41"/>
      <c r="PPT11" s="38"/>
      <c r="PQH11" s="41"/>
      <c r="PQI11" s="41"/>
      <c r="PQJ11" s="41"/>
      <c r="PQK11" s="41"/>
      <c r="PQL11" s="41"/>
      <c r="PQN11" s="38"/>
      <c r="PRB11" s="41"/>
      <c r="PRC11" s="41"/>
      <c r="PRD11" s="41"/>
      <c r="PRE11" s="41"/>
      <c r="PRF11" s="41"/>
      <c r="PRH11" s="38"/>
      <c r="PRV11" s="41"/>
      <c r="PRW11" s="41"/>
      <c r="PRX11" s="41"/>
      <c r="PRY11" s="41"/>
      <c r="PRZ11" s="41"/>
      <c r="PSB11" s="38"/>
      <c r="PSP11" s="41"/>
      <c r="PSQ11" s="41"/>
      <c r="PSR11" s="41"/>
      <c r="PSS11" s="41"/>
      <c r="PST11" s="41"/>
      <c r="PSV11" s="38"/>
      <c r="PTJ11" s="41"/>
      <c r="PTK11" s="41"/>
      <c r="PTL11" s="41"/>
      <c r="PTM11" s="41"/>
      <c r="PTN11" s="41"/>
      <c r="PTP11" s="38"/>
      <c r="PUD11" s="41"/>
      <c r="PUE11" s="41"/>
      <c r="PUF11" s="41"/>
      <c r="PUG11" s="41"/>
      <c r="PUH11" s="41"/>
      <c r="PUJ11" s="38"/>
      <c r="PUX11" s="41"/>
      <c r="PUY11" s="41"/>
      <c r="PUZ11" s="41"/>
      <c r="PVA11" s="41"/>
      <c r="PVB11" s="41"/>
      <c r="PVD11" s="38"/>
      <c r="PVR11" s="41"/>
      <c r="PVS11" s="41"/>
      <c r="PVT11" s="41"/>
      <c r="PVU11" s="41"/>
      <c r="PVV11" s="41"/>
      <c r="PVX11" s="38"/>
      <c r="PWL11" s="41"/>
      <c r="PWM11" s="41"/>
      <c r="PWN11" s="41"/>
      <c r="PWO11" s="41"/>
      <c r="PWP11" s="41"/>
      <c r="PWR11" s="38"/>
      <c r="PXF11" s="41"/>
      <c r="PXG11" s="41"/>
      <c r="PXH11" s="41"/>
      <c r="PXI11" s="41"/>
      <c r="PXJ11" s="41"/>
      <c r="PXL11" s="38"/>
      <c r="PXZ11" s="41"/>
      <c r="PYA11" s="41"/>
      <c r="PYB11" s="41"/>
      <c r="PYC11" s="41"/>
      <c r="PYD11" s="41"/>
      <c r="PYF11" s="38"/>
      <c r="PYT11" s="41"/>
      <c r="PYU11" s="41"/>
      <c r="PYV11" s="41"/>
      <c r="PYW11" s="41"/>
      <c r="PYX11" s="41"/>
      <c r="PYZ11" s="38"/>
      <c r="PZN11" s="41"/>
      <c r="PZO11" s="41"/>
      <c r="PZP11" s="41"/>
      <c r="PZQ11" s="41"/>
      <c r="PZR11" s="41"/>
      <c r="PZT11" s="38"/>
      <c r="QAH11" s="41"/>
      <c r="QAI11" s="41"/>
      <c r="QAJ11" s="41"/>
      <c r="QAK11" s="41"/>
      <c r="QAL11" s="41"/>
      <c r="QAN11" s="38"/>
      <c r="QBB11" s="41"/>
      <c r="QBC11" s="41"/>
      <c r="QBD11" s="41"/>
      <c r="QBE11" s="41"/>
      <c r="QBF11" s="41"/>
      <c r="QBH11" s="38"/>
      <c r="QBV11" s="41"/>
      <c r="QBW11" s="41"/>
      <c r="QBX11" s="41"/>
      <c r="QBY11" s="41"/>
      <c r="QBZ11" s="41"/>
      <c r="QCB11" s="38"/>
      <c r="QCP11" s="41"/>
      <c r="QCQ11" s="41"/>
      <c r="QCR11" s="41"/>
      <c r="QCS11" s="41"/>
      <c r="QCT11" s="41"/>
      <c r="QCV11" s="38"/>
      <c r="QDJ11" s="41"/>
      <c r="QDK11" s="41"/>
      <c r="QDL11" s="41"/>
      <c r="QDM11" s="41"/>
      <c r="QDN11" s="41"/>
      <c r="QDP11" s="38"/>
      <c r="QED11" s="41"/>
      <c r="QEE11" s="41"/>
      <c r="QEF11" s="41"/>
      <c r="QEG11" s="41"/>
      <c r="QEH11" s="41"/>
      <c r="QEJ11" s="38"/>
      <c r="QEX11" s="41"/>
      <c r="QEY11" s="41"/>
      <c r="QEZ11" s="41"/>
      <c r="QFA11" s="41"/>
      <c r="QFB11" s="41"/>
      <c r="QFD11" s="38"/>
      <c r="QFR11" s="41"/>
      <c r="QFS11" s="41"/>
      <c r="QFT11" s="41"/>
      <c r="QFU11" s="41"/>
      <c r="QFV11" s="41"/>
      <c r="QFX11" s="38"/>
      <c r="QGL11" s="41"/>
      <c r="QGM11" s="41"/>
      <c r="QGN11" s="41"/>
      <c r="QGO11" s="41"/>
      <c r="QGP11" s="41"/>
      <c r="QGR11" s="38"/>
      <c r="QHF11" s="41"/>
      <c r="QHG11" s="41"/>
      <c r="QHH11" s="41"/>
      <c r="QHI11" s="41"/>
      <c r="QHJ11" s="41"/>
      <c r="QHL11" s="38"/>
      <c r="QHZ11" s="41"/>
      <c r="QIA11" s="41"/>
      <c r="QIB11" s="41"/>
      <c r="QIC11" s="41"/>
      <c r="QID11" s="41"/>
      <c r="QIF11" s="38"/>
      <c r="QIT11" s="41"/>
      <c r="QIU11" s="41"/>
      <c r="QIV11" s="41"/>
      <c r="QIW11" s="41"/>
      <c r="QIX11" s="41"/>
      <c r="QIZ11" s="38"/>
      <c r="QJN11" s="41"/>
      <c r="QJO11" s="41"/>
      <c r="QJP11" s="41"/>
      <c r="QJQ11" s="41"/>
      <c r="QJR11" s="41"/>
      <c r="QJT11" s="38"/>
      <c r="QKH11" s="41"/>
      <c r="QKI11" s="41"/>
      <c r="QKJ11" s="41"/>
      <c r="QKK11" s="41"/>
      <c r="QKL11" s="41"/>
      <c r="QKN11" s="38"/>
      <c r="QLB11" s="41"/>
      <c r="QLC11" s="41"/>
      <c r="QLD11" s="41"/>
      <c r="QLE11" s="41"/>
      <c r="QLF11" s="41"/>
      <c r="QLH11" s="38"/>
      <c r="QLV11" s="41"/>
      <c r="QLW11" s="41"/>
      <c r="QLX11" s="41"/>
      <c r="QLY11" s="41"/>
      <c r="QLZ11" s="41"/>
      <c r="QMB11" s="38"/>
      <c r="QMP11" s="41"/>
      <c r="QMQ11" s="41"/>
      <c r="QMR11" s="41"/>
      <c r="QMS11" s="41"/>
      <c r="QMT11" s="41"/>
      <c r="QMV11" s="38"/>
      <c r="QNJ11" s="41"/>
      <c r="QNK11" s="41"/>
      <c r="QNL11" s="41"/>
      <c r="QNM11" s="41"/>
      <c r="QNN11" s="41"/>
      <c r="QNP11" s="38"/>
      <c r="QOD11" s="41"/>
      <c r="QOE11" s="41"/>
      <c r="QOF11" s="41"/>
      <c r="QOG11" s="41"/>
      <c r="QOH11" s="41"/>
      <c r="QOJ11" s="38"/>
      <c r="QOX11" s="41"/>
      <c r="QOY11" s="41"/>
      <c r="QOZ11" s="41"/>
      <c r="QPA11" s="41"/>
      <c r="QPB11" s="41"/>
      <c r="QPD11" s="38"/>
      <c r="QPR11" s="41"/>
      <c r="QPS11" s="41"/>
      <c r="QPT11" s="41"/>
      <c r="QPU11" s="41"/>
      <c r="QPV11" s="41"/>
      <c r="QPX11" s="38"/>
      <c r="QQL11" s="41"/>
      <c r="QQM11" s="41"/>
      <c r="QQN11" s="41"/>
      <c r="QQO11" s="41"/>
      <c r="QQP11" s="41"/>
      <c r="QQR11" s="38"/>
      <c r="QRF11" s="41"/>
      <c r="QRG11" s="41"/>
      <c r="QRH11" s="41"/>
      <c r="QRI11" s="41"/>
      <c r="QRJ11" s="41"/>
      <c r="QRL11" s="38"/>
      <c r="QRZ11" s="41"/>
      <c r="QSA11" s="41"/>
      <c r="QSB11" s="41"/>
      <c r="QSC11" s="41"/>
      <c r="QSD11" s="41"/>
      <c r="QSF11" s="38"/>
      <c r="QST11" s="41"/>
      <c r="QSU11" s="41"/>
      <c r="QSV11" s="41"/>
      <c r="QSW11" s="41"/>
      <c r="QSX11" s="41"/>
      <c r="QSZ11" s="38"/>
      <c r="QTN11" s="41"/>
      <c r="QTO11" s="41"/>
      <c r="QTP11" s="41"/>
      <c r="QTQ11" s="41"/>
      <c r="QTR11" s="41"/>
      <c r="QTT11" s="38"/>
      <c r="QUH11" s="41"/>
      <c r="QUI11" s="41"/>
      <c r="QUJ11" s="41"/>
      <c r="QUK11" s="41"/>
      <c r="QUL11" s="41"/>
      <c r="QUN11" s="38"/>
      <c r="QVB11" s="41"/>
      <c r="QVC11" s="41"/>
      <c r="QVD11" s="41"/>
      <c r="QVE11" s="41"/>
      <c r="QVF11" s="41"/>
      <c r="QVH11" s="38"/>
      <c r="QVV11" s="41"/>
      <c r="QVW11" s="41"/>
      <c r="QVX11" s="41"/>
      <c r="QVY11" s="41"/>
      <c r="QVZ11" s="41"/>
      <c r="QWB11" s="38"/>
      <c r="QWP11" s="41"/>
      <c r="QWQ11" s="41"/>
      <c r="QWR11" s="41"/>
      <c r="QWS11" s="41"/>
      <c r="QWT11" s="41"/>
      <c r="QWV11" s="38"/>
      <c r="QXJ11" s="41"/>
      <c r="QXK11" s="41"/>
      <c r="QXL11" s="41"/>
      <c r="QXM11" s="41"/>
      <c r="QXN11" s="41"/>
      <c r="QXP11" s="38"/>
      <c r="QYD11" s="41"/>
      <c r="QYE11" s="41"/>
      <c r="QYF11" s="41"/>
      <c r="QYG11" s="41"/>
      <c r="QYH11" s="41"/>
      <c r="QYJ11" s="38"/>
      <c r="QYX11" s="41"/>
      <c r="QYY11" s="41"/>
      <c r="QYZ11" s="41"/>
      <c r="QZA11" s="41"/>
      <c r="QZB11" s="41"/>
      <c r="QZD11" s="38"/>
      <c r="QZR11" s="41"/>
      <c r="QZS11" s="41"/>
      <c r="QZT11" s="41"/>
      <c r="QZU11" s="41"/>
      <c r="QZV11" s="41"/>
      <c r="QZX11" s="38"/>
      <c r="RAL11" s="41"/>
      <c r="RAM11" s="41"/>
      <c r="RAN11" s="41"/>
      <c r="RAO11" s="41"/>
      <c r="RAP11" s="41"/>
      <c r="RAR11" s="38"/>
      <c r="RBF11" s="41"/>
      <c r="RBG11" s="41"/>
      <c r="RBH11" s="41"/>
      <c r="RBI11" s="41"/>
      <c r="RBJ11" s="41"/>
      <c r="RBL11" s="38"/>
      <c r="RBZ11" s="41"/>
      <c r="RCA11" s="41"/>
      <c r="RCB11" s="41"/>
      <c r="RCC11" s="41"/>
      <c r="RCD11" s="41"/>
      <c r="RCF11" s="38"/>
      <c r="RCT11" s="41"/>
      <c r="RCU11" s="41"/>
      <c r="RCV11" s="41"/>
      <c r="RCW11" s="41"/>
      <c r="RCX11" s="41"/>
      <c r="RCZ11" s="38"/>
      <c r="RDN11" s="41"/>
      <c r="RDO11" s="41"/>
      <c r="RDP11" s="41"/>
      <c r="RDQ11" s="41"/>
      <c r="RDR11" s="41"/>
      <c r="RDT11" s="38"/>
      <c r="REH11" s="41"/>
      <c r="REI11" s="41"/>
      <c r="REJ11" s="41"/>
      <c r="REK11" s="41"/>
      <c r="REL11" s="41"/>
      <c r="REN11" s="38"/>
      <c r="RFB11" s="41"/>
      <c r="RFC11" s="41"/>
      <c r="RFD11" s="41"/>
      <c r="RFE11" s="41"/>
      <c r="RFF11" s="41"/>
      <c r="RFH11" s="38"/>
      <c r="RFV11" s="41"/>
      <c r="RFW11" s="41"/>
      <c r="RFX11" s="41"/>
      <c r="RFY11" s="41"/>
      <c r="RFZ11" s="41"/>
      <c r="RGB11" s="38"/>
      <c r="RGP11" s="41"/>
      <c r="RGQ11" s="41"/>
      <c r="RGR11" s="41"/>
      <c r="RGS11" s="41"/>
      <c r="RGT11" s="41"/>
      <c r="RGV11" s="38"/>
      <c r="RHJ11" s="41"/>
      <c r="RHK11" s="41"/>
      <c r="RHL11" s="41"/>
      <c r="RHM11" s="41"/>
      <c r="RHN11" s="41"/>
      <c r="RHP11" s="38"/>
      <c r="RID11" s="41"/>
      <c r="RIE11" s="41"/>
      <c r="RIF11" s="41"/>
      <c r="RIG11" s="41"/>
      <c r="RIH11" s="41"/>
      <c r="RIJ11" s="38"/>
      <c r="RIX11" s="41"/>
      <c r="RIY11" s="41"/>
      <c r="RIZ11" s="41"/>
      <c r="RJA11" s="41"/>
      <c r="RJB11" s="41"/>
      <c r="RJD11" s="38"/>
      <c r="RJR11" s="41"/>
      <c r="RJS11" s="41"/>
      <c r="RJT11" s="41"/>
      <c r="RJU11" s="41"/>
      <c r="RJV11" s="41"/>
      <c r="RJX11" s="38"/>
      <c r="RKL11" s="41"/>
      <c r="RKM11" s="41"/>
      <c r="RKN11" s="41"/>
      <c r="RKO11" s="41"/>
      <c r="RKP11" s="41"/>
      <c r="RKR11" s="38"/>
      <c r="RLF11" s="41"/>
      <c r="RLG11" s="41"/>
      <c r="RLH11" s="41"/>
      <c r="RLI11" s="41"/>
      <c r="RLJ11" s="41"/>
      <c r="RLL11" s="38"/>
      <c r="RLZ11" s="41"/>
      <c r="RMA11" s="41"/>
      <c r="RMB11" s="41"/>
      <c r="RMC11" s="41"/>
      <c r="RMD11" s="41"/>
      <c r="RMF11" s="38"/>
      <c r="RMT11" s="41"/>
      <c r="RMU11" s="41"/>
      <c r="RMV11" s="41"/>
      <c r="RMW11" s="41"/>
      <c r="RMX11" s="41"/>
      <c r="RMZ11" s="38"/>
      <c r="RNN11" s="41"/>
      <c r="RNO11" s="41"/>
      <c r="RNP11" s="41"/>
      <c r="RNQ11" s="41"/>
      <c r="RNR11" s="41"/>
      <c r="RNT11" s="38"/>
      <c r="ROH11" s="41"/>
      <c r="ROI11" s="41"/>
      <c r="ROJ11" s="41"/>
      <c r="ROK11" s="41"/>
      <c r="ROL11" s="41"/>
      <c r="RON11" s="38"/>
      <c r="RPB11" s="41"/>
      <c r="RPC11" s="41"/>
      <c r="RPD11" s="41"/>
      <c r="RPE11" s="41"/>
      <c r="RPF11" s="41"/>
      <c r="RPH11" s="38"/>
      <c r="RPV11" s="41"/>
      <c r="RPW11" s="41"/>
      <c r="RPX11" s="41"/>
      <c r="RPY11" s="41"/>
      <c r="RPZ11" s="41"/>
      <c r="RQB11" s="38"/>
      <c r="RQP11" s="41"/>
      <c r="RQQ11" s="41"/>
      <c r="RQR11" s="41"/>
      <c r="RQS11" s="41"/>
      <c r="RQT11" s="41"/>
      <c r="RQV11" s="38"/>
      <c r="RRJ11" s="41"/>
      <c r="RRK11" s="41"/>
      <c r="RRL11" s="41"/>
      <c r="RRM11" s="41"/>
      <c r="RRN11" s="41"/>
      <c r="RRP11" s="38"/>
      <c r="RSD11" s="41"/>
      <c r="RSE11" s="41"/>
      <c r="RSF11" s="41"/>
      <c r="RSG11" s="41"/>
      <c r="RSH11" s="41"/>
      <c r="RSJ11" s="38"/>
      <c r="RSX11" s="41"/>
      <c r="RSY11" s="41"/>
      <c r="RSZ11" s="41"/>
      <c r="RTA11" s="41"/>
      <c r="RTB11" s="41"/>
      <c r="RTD11" s="38"/>
      <c r="RTR11" s="41"/>
      <c r="RTS11" s="41"/>
      <c r="RTT11" s="41"/>
      <c r="RTU11" s="41"/>
      <c r="RTV11" s="41"/>
      <c r="RTX11" s="38"/>
      <c r="RUL11" s="41"/>
      <c r="RUM11" s="41"/>
      <c r="RUN11" s="41"/>
      <c r="RUO11" s="41"/>
      <c r="RUP11" s="41"/>
      <c r="RUR11" s="38"/>
      <c r="RVF11" s="41"/>
      <c r="RVG11" s="41"/>
      <c r="RVH11" s="41"/>
      <c r="RVI11" s="41"/>
      <c r="RVJ11" s="41"/>
      <c r="RVL11" s="38"/>
      <c r="RVZ11" s="41"/>
      <c r="RWA11" s="41"/>
      <c r="RWB11" s="41"/>
      <c r="RWC11" s="41"/>
      <c r="RWD11" s="41"/>
      <c r="RWF11" s="38"/>
      <c r="RWT11" s="41"/>
      <c r="RWU11" s="41"/>
      <c r="RWV11" s="41"/>
      <c r="RWW11" s="41"/>
      <c r="RWX11" s="41"/>
      <c r="RWZ11" s="38"/>
      <c r="RXN11" s="41"/>
      <c r="RXO11" s="41"/>
      <c r="RXP11" s="41"/>
      <c r="RXQ11" s="41"/>
      <c r="RXR11" s="41"/>
      <c r="RXT11" s="38"/>
      <c r="RYH11" s="41"/>
      <c r="RYI11" s="41"/>
      <c r="RYJ11" s="41"/>
      <c r="RYK11" s="41"/>
      <c r="RYL11" s="41"/>
      <c r="RYN11" s="38"/>
      <c r="RZB11" s="41"/>
      <c r="RZC11" s="41"/>
      <c r="RZD11" s="41"/>
      <c r="RZE11" s="41"/>
      <c r="RZF11" s="41"/>
      <c r="RZH11" s="38"/>
      <c r="RZV11" s="41"/>
      <c r="RZW11" s="41"/>
      <c r="RZX11" s="41"/>
      <c r="RZY11" s="41"/>
      <c r="RZZ11" s="41"/>
      <c r="SAB11" s="38"/>
      <c r="SAP11" s="41"/>
      <c r="SAQ11" s="41"/>
      <c r="SAR11" s="41"/>
      <c r="SAS11" s="41"/>
      <c r="SAT11" s="41"/>
      <c r="SAV11" s="38"/>
      <c r="SBJ11" s="41"/>
      <c r="SBK11" s="41"/>
      <c r="SBL11" s="41"/>
      <c r="SBM11" s="41"/>
      <c r="SBN11" s="41"/>
      <c r="SBP11" s="38"/>
      <c r="SCD11" s="41"/>
      <c r="SCE11" s="41"/>
      <c r="SCF11" s="41"/>
      <c r="SCG11" s="41"/>
      <c r="SCH11" s="41"/>
      <c r="SCJ11" s="38"/>
      <c r="SCX11" s="41"/>
      <c r="SCY11" s="41"/>
      <c r="SCZ11" s="41"/>
      <c r="SDA11" s="41"/>
      <c r="SDB11" s="41"/>
      <c r="SDD11" s="38"/>
      <c r="SDR11" s="41"/>
      <c r="SDS11" s="41"/>
      <c r="SDT11" s="41"/>
      <c r="SDU11" s="41"/>
      <c r="SDV11" s="41"/>
      <c r="SDX11" s="38"/>
      <c r="SEL11" s="41"/>
      <c r="SEM11" s="41"/>
      <c r="SEN11" s="41"/>
      <c r="SEO11" s="41"/>
      <c r="SEP11" s="41"/>
      <c r="SER11" s="38"/>
      <c r="SFF11" s="41"/>
      <c r="SFG11" s="41"/>
      <c r="SFH11" s="41"/>
      <c r="SFI11" s="41"/>
      <c r="SFJ11" s="41"/>
      <c r="SFL11" s="38"/>
      <c r="SFZ11" s="41"/>
      <c r="SGA11" s="41"/>
      <c r="SGB11" s="41"/>
      <c r="SGC11" s="41"/>
      <c r="SGD11" s="41"/>
      <c r="SGF11" s="38"/>
      <c r="SGT11" s="41"/>
      <c r="SGU11" s="41"/>
      <c r="SGV11" s="41"/>
      <c r="SGW11" s="41"/>
      <c r="SGX11" s="41"/>
      <c r="SGZ11" s="38"/>
      <c r="SHN11" s="41"/>
      <c r="SHO11" s="41"/>
      <c r="SHP11" s="41"/>
      <c r="SHQ11" s="41"/>
      <c r="SHR11" s="41"/>
      <c r="SHT11" s="38"/>
      <c r="SIH11" s="41"/>
      <c r="SII11" s="41"/>
      <c r="SIJ11" s="41"/>
      <c r="SIK11" s="41"/>
      <c r="SIL11" s="41"/>
      <c r="SIN11" s="38"/>
      <c r="SJB11" s="41"/>
      <c r="SJC11" s="41"/>
      <c r="SJD11" s="41"/>
      <c r="SJE11" s="41"/>
      <c r="SJF11" s="41"/>
      <c r="SJH11" s="38"/>
      <c r="SJV11" s="41"/>
      <c r="SJW11" s="41"/>
      <c r="SJX11" s="41"/>
      <c r="SJY11" s="41"/>
      <c r="SJZ11" s="41"/>
      <c r="SKB11" s="38"/>
      <c r="SKP11" s="41"/>
      <c r="SKQ11" s="41"/>
      <c r="SKR11" s="41"/>
      <c r="SKS11" s="41"/>
      <c r="SKT11" s="41"/>
      <c r="SKV11" s="38"/>
      <c r="SLJ11" s="41"/>
      <c r="SLK11" s="41"/>
      <c r="SLL11" s="41"/>
      <c r="SLM11" s="41"/>
      <c r="SLN11" s="41"/>
      <c r="SLP11" s="38"/>
      <c r="SMD11" s="41"/>
      <c r="SME11" s="41"/>
      <c r="SMF11" s="41"/>
      <c r="SMG11" s="41"/>
      <c r="SMH11" s="41"/>
      <c r="SMJ11" s="38"/>
      <c r="SMX11" s="41"/>
      <c r="SMY11" s="41"/>
      <c r="SMZ11" s="41"/>
      <c r="SNA11" s="41"/>
      <c r="SNB11" s="41"/>
      <c r="SND11" s="38"/>
      <c r="SNR11" s="41"/>
      <c r="SNS11" s="41"/>
      <c r="SNT11" s="41"/>
      <c r="SNU11" s="41"/>
      <c r="SNV11" s="41"/>
      <c r="SNX11" s="38"/>
      <c r="SOL11" s="41"/>
      <c r="SOM11" s="41"/>
      <c r="SON11" s="41"/>
      <c r="SOO11" s="41"/>
      <c r="SOP11" s="41"/>
      <c r="SOR11" s="38"/>
      <c r="SPF11" s="41"/>
      <c r="SPG11" s="41"/>
      <c r="SPH11" s="41"/>
      <c r="SPI11" s="41"/>
      <c r="SPJ11" s="41"/>
      <c r="SPL11" s="38"/>
      <c r="SPZ11" s="41"/>
      <c r="SQA11" s="41"/>
      <c r="SQB11" s="41"/>
      <c r="SQC11" s="41"/>
      <c r="SQD11" s="41"/>
      <c r="SQF11" s="38"/>
      <c r="SQT11" s="41"/>
      <c r="SQU11" s="41"/>
      <c r="SQV11" s="41"/>
      <c r="SQW11" s="41"/>
      <c r="SQX11" s="41"/>
      <c r="SQZ11" s="38"/>
      <c r="SRN11" s="41"/>
      <c r="SRO11" s="41"/>
      <c r="SRP11" s="41"/>
      <c r="SRQ11" s="41"/>
      <c r="SRR11" s="41"/>
      <c r="SRT11" s="38"/>
      <c r="SSH11" s="41"/>
      <c r="SSI11" s="41"/>
      <c r="SSJ11" s="41"/>
      <c r="SSK11" s="41"/>
      <c r="SSL11" s="41"/>
      <c r="SSN11" s="38"/>
      <c r="STB11" s="41"/>
      <c r="STC11" s="41"/>
      <c r="STD11" s="41"/>
      <c r="STE11" s="41"/>
      <c r="STF11" s="41"/>
      <c r="STH11" s="38"/>
      <c r="STV11" s="41"/>
      <c r="STW11" s="41"/>
      <c r="STX11" s="41"/>
      <c r="STY11" s="41"/>
      <c r="STZ11" s="41"/>
      <c r="SUB11" s="38"/>
      <c r="SUP11" s="41"/>
      <c r="SUQ11" s="41"/>
      <c r="SUR11" s="41"/>
      <c r="SUS11" s="41"/>
      <c r="SUT11" s="41"/>
      <c r="SUV11" s="38"/>
      <c r="SVJ11" s="41"/>
      <c r="SVK11" s="41"/>
      <c r="SVL11" s="41"/>
      <c r="SVM11" s="41"/>
      <c r="SVN11" s="41"/>
      <c r="SVP11" s="38"/>
      <c r="SWD11" s="41"/>
      <c r="SWE11" s="41"/>
      <c r="SWF11" s="41"/>
      <c r="SWG11" s="41"/>
      <c r="SWH11" s="41"/>
      <c r="SWJ11" s="38"/>
      <c r="SWX11" s="41"/>
      <c r="SWY11" s="41"/>
      <c r="SWZ11" s="41"/>
      <c r="SXA11" s="41"/>
      <c r="SXB11" s="41"/>
      <c r="SXD11" s="38"/>
      <c r="SXR11" s="41"/>
      <c r="SXS11" s="41"/>
      <c r="SXT11" s="41"/>
      <c r="SXU11" s="41"/>
      <c r="SXV11" s="41"/>
      <c r="SXX11" s="38"/>
      <c r="SYL11" s="41"/>
      <c r="SYM11" s="41"/>
      <c r="SYN11" s="41"/>
      <c r="SYO11" s="41"/>
      <c r="SYP11" s="41"/>
      <c r="SYR11" s="38"/>
      <c r="SZF11" s="41"/>
      <c r="SZG11" s="41"/>
      <c r="SZH11" s="41"/>
      <c r="SZI11" s="41"/>
      <c r="SZJ11" s="41"/>
      <c r="SZL11" s="38"/>
      <c r="SZZ11" s="41"/>
      <c r="TAA11" s="41"/>
      <c r="TAB11" s="41"/>
      <c r="TAC11" s="41"/>
      <c r="TAD11" s="41"/>
      <c r="TAF11" s="38"/>
      <c r="TAT11" s="41"/>
      <c r="TAU11" s="41"/>
      <c r="TAV11" s="41"/>
      <c r="TAW11" s="41"/>
      <c r="TAX11" s="41"/>
      <c r="TAZ11" s="38"/>
      <c r="TBN11" s="41"/>
      <c r="TBO11" s="41"/>
      <c r="TBP11" s="41"/>
      <c r="TBQ11" s="41"/>
      <c r="TBR11" s="41"/>
      <c r="TBT11" s="38"/>
      <c r="TCH11" s="41"/>
      <c r="TCI11" s="41"/>
      <c r="TCJ11" s="41"/>
      <c r="TCK11" s="41"/>
      <c r="TCL11" s="41"/>
      <c r="TCN11" s="38"/>
      <c r="TDB11" s="41"/>
      <c r="TDC11" s="41"/>
      <c r="TDD11" s="41"/>
      <c r="TDE11" s="41"/>
      <c r="TDF11" s="41"/>
      <c r="TDH11" s="38"/>
      <c r="TDV11" s="41"/>
      <c r="TDW11" s="41"/>
      <c r="TDX11" s="41"/>
      <c r="TDY11" s="41"/>
      <c r="TDZ11" s="41"/>
      <c r="TEB11" s="38"/>
      <c r="TEP11" s="41"/>
      <c r="TEQ11" s="41"/>
      <c r="TER11" s="41"/>
      <c r="TES11" s="41"/>
      <c r="TET11" s="41"/>
      <c r="TEV11" s="38"/>
      <c r="TFJ11" s="41"/>
      <c r="TFK11" s="41"/>
      <c r="TFL11" s="41"/>
      <c r="TFM11" s="41"/>
      <c r="TFN11" s="41"/>
      <c r="TFP11" s="38"/>
      <c r="TGD11" s="41"/>
      <c r="TGE11" s="41"/>
      <c r="TGF11" s="41"/>
      <c r="TGG11" s="41"/>
      <c r="TGH11" s="41"/>
      <c r="TGJ11" s="38"/>
      <c r="TGX11" s="41"/>
      <c r="TGY11" s="41"/>
      <c r="TGZ11" s="41"/>
      <c r="THA11" s="41"/>
      <c r="THB11" s="41"/>
      <c r="THD11" s="38"/>
      <c r="THR11" s="41"/>
      <c r="THS11" s="41"/>
      <c r="THT11" s="41"/>
      <c r="THU11" s="41"/>
      <c r="THV11" s="41"/>
      <c r="THX11" s="38"/>
      <c r="TIL11" s="41"/>
      <c r="TIM11" s="41"/>
      <c r="TIN11" s="41"/>
      <c r="TIO11" s="41"/>
      <c r="TIP11" s="41"/>
      <c r="TIR11" s="38"/>
      <c r="TJF11" s="41"/>
      <c r="TJG11" s="41"/>
      <c r="TJH11" s="41"/>
      <c r="TJI11" s="41"/>
      <c r="TJJ11" s="41"/>
      <c r="TJL11" s="38"/>
      <c r="TJZ11" s="41"/>
      <c r="TKA11" s="41"/>
      <c r="TKB11" s="41"/>
      <c r="TKC11" s="41"/>
      <c r="TKD11" s="41"/>
      <c r="TKF11" s="38"/>
      <c r="TKT11" s="41"/>
      <c r="TKU11" s="41"/>
      <c r="TKV11" s="41"/>
      <c r="TKW11" s="41"/>
      <c r="TKX11" s="41"/>
      <c r="TKZ11" s="38"/>
      <c r="TLN11" s="41"/>
      <c r="TLO11" s="41"/>
      <c r="TLP11" s="41"/>
      <c r="TLQ11" s="41"/>
      <c r="TLR11" s="41"/>
      <c r="TLT11" s="38"/>
      <c r="TMH11" s="41"/>
      <c r="TMI11" s="41"/>
      <c r="TMJ11" s="41"/>
      <c r="TMK11" s="41"/>
      <c r="TML11" s="41"/>
      <c r="TMN11" s="38"/>
      <c r="TNB11" s="41"/>
      <c r="TNC11" s="41"/>
      <c r="TND11" s="41"/>
      <c r="TNE11" s="41"/>
      <c r="TNF11" s="41"/>
      <c r="TNH11" s="38"/>
      <c r="TNV11" s="41"/>
      <c r="TNW11" s="41"/>
      <c r="TNX11" s="41"/>
      <c r="TNY11" s="41"/>
      <c r="TNZ11" s="41"/>
      <c r="TOB11" s="38"/>
      <c r="TOP11" s="41"/>
      <c r="TOQ11" s="41"/>
      <c r="TOR11" s="41"/>
      <c r="TOS11" s="41"/>
      <c r="TOT11" s="41"/>
      <c r="TOV11" s="38"/>
      <c r="TPJ11" s="41"/>
      <c r="TPK11" s="41"/>
      <c r="TPL11" s="41"/>
      <c r="TPM11" s="41"/>
      <c r="TPN11" s="41"/>
      <c r="TPP11" s="38"/>
      <c r="TQD11" s="41"/>
      <c r="TQE11" s="41"/>
      <c r="TQF11" s="41"/>
      <c r="TQG11" s="41"/>
      <c r="TQH11" s="41"/>
      <c r="TQJ11" s="38"/>
      <c r="TQX11" s="41"/>
      <c r="TQY11" s="41"/>
      <c r="TQZ11" s="41"/>
      <c r="TRA11" s="41"/>
      <c r="TRB11" s="41"/>
      <c r="TRD11" s="38"/>
      <c r="TRR11" s="41"/>
      <c r="TRS11" s="41"/>
      <c r="TRT11" s="41"/>
      <c r="TRU11" s="41"/>
      <c r="TRV11" s="41"/>
      <c r="TRX11" s="38"/>
      <c r="TSL11" s="41"/>
      <c r="TSM11" s="41"/>
      <c r="TSN11" s="41"/>
      <c r="TSO11" s="41"/>
      <c r="TSP11" s="41"/>
      <c r="TSR11" s="38"/>
      <c r="TTF11" s="41"/>
      <c r="TTG11" s="41"/>
      <c r="TTH11" s="41"/>
      <c r="TTI11" s="41"/>
      <c r="TTJ11" s="41"/>
      <c r="TTL11" s="38"/>
      <c r="TTZ11" s="41"/>
      <c r="TUA11" s="41"/>
      <c r="TUB11" s="41"/>
      <c r="TUC11" s="41"/>
      <c r="TUD11" s="41"/>
      <c r="TUF11" s="38"/>
      <c r="TUT11" s="41"/>
      <c r="TUU11" s="41"/>
      <c r="TUV11" s="41"/>
      <c r="TUW11" s="41"/>
      <c r="TUX11" s="41"/>
      <c r="TUZ11" s="38"/>
      <c r="TVN11" s="41"/>
      <c r="TVO11" s="41"/>
      <c r="TVP11" s="41"/>
      <c r="TVQ11" s="41"/>
      <c r="TVR11" s="41"/>
      <c r="TVT11" s="38"/>
      <c r="TWH11" s="41"/>
      <c r="TWI11" s="41"/>
      <c r="TWJ11" s="41"/>
      <c r="TWK11" s="41"/>
      <c r="TWL11" s="41"/>
      <c r="TWN11" s="38"/>
      <c r="TXB11" s="41"/>
      <c r="TXC11" s="41"/>
      <c r="TXD11" s="41"/>
      <c r="TXE11" s="41"/>
      <c r="TXF11" s="41"/>
      <c r="TXH11" s="38"/>
      <c r="TXV11" s="41"/>
      <c r="TXW11" s="41"/>
      <c r="TXX11" s="41"/>
      <c r="TXY11" s="41"/>
      <c r="TXZ11" s="41"/>
      <c r="TYB11" s="38"/>
      <c r="TYP11" s="41"/>
      <c r="TYQ11" s="41"/>
      <c r="TYR11" s="41"/>
      <c r="TYS11" s="41"/>
      <c r="TYT11" s="41"/>
      <c r="TYV11" s="38"/>
      <c r="TZJ11" s="41"/>
      <c r="TZK11" s="41"/>
      <c r="TZL11" s="41"/>
      <c r="TZM11" s="41"/>
      <c r="TZN11" s="41"/>
      <c r="TZP11" s="38"/>
      <c r="UAD11" s="41"/>
      <c r="UAE11" s="41"/>
      <c r="UAF11" s="41"/>
      <c r="UAG11" s="41"/>
      <c r="UAH11" s="41"/>
      <c r="UAJ11" s="38"/>
      <c r="UAX11" s="41"/>
      <c r="UAY11" s="41"/>
      <c r="UAZ11" s="41"/>
      <c r="UBA11" s="41"/>
      <c r="UBB11" s="41"/>
      <c r="UBD11" s="38"/>
      <c r="UBR11" s="41"/>
      <c r="UBS11" s="41"/>
      <c r="UBT11" s="41"/>
      <c r="UBU11" s="41"/>
      <c r="UBV11" s="41"/>
      <c r="UBX11" s="38"/>
      <c r="UCL11" s="41"/>
      <c r="UCM11" s="41"/>
      <c r="UCN11" s="41"/>
      <c r="UCO11" s="41"/>
      <c r="UCP11" s="41"/>
      <c r="UCR11" s="38"/>
      <c r="UDF11" s="41"/>
      <c r="UDG11" s="41"/>
      <c r="UDH11" s="41"/>
      <c r="UDI11" s="41"/>
      <c r="UDJ11" s="41"/>
      <c r="UDL11" s="38"/>
      <c r="UDZ11" s="41"/>
      <c r="UEA11" s="41"/>
      <c r="UEB11" s="41"/>
      <c r="UEC11" s="41"/>
      <c r="UED11" s="41"/>
      <c r="UEF11" s="38"/>
      <c r="UET11" s="41"/>
      <c r="UEU11" s="41"/>
      <c r="UEV11" s="41"/>
      <c r="UEW11" s="41"/>
      <c r="UEX11" s="41"/>
      <c r="UEZ11" s="38"/>
      <c r="UFN11" s="41"/>
      <c r="UFO11" s="41"/>
      <c r="UFP11" s="41"/>
      <c r="UFQ11" s="41"/>
      <c r="UFR11" s="41"/>
      <c r="UFT11" s="38"/>
      <c r="UGH11" s="41"/>
      <c r="UGI11" s="41"/>
      <c r="UGJ11" s="41"/>
      <c r="UGK11" s="41"/>
      <c r="UGL11" s="41"/>
      <c r="UGN11" s="38"/>
      <c r="UHB11" s="41"/>
      <c r="UHC11" s="41"/>
      <c r="UHD11" s="41"/>
      <c r="UHE11" s="41"/>
      <c r="UHF11" s="41"/>
      <c r="UHH11" s="38"/>
      <c r="UHV11" s="41"/>
      <c r="UHW11" s="41"/>
      <c r="UHX11" s="41"/>
      <c r="UHY11" s="41"/>
      <c r="UHZ11" s="41"/>
      <c r="UIB11" s="38"/>
      <c r="UIP11" s="41"/>
      <c r="UIQ11" s="41"/>
      <c r="UIR11" s="41"/>
      <c r="UIS11" s="41"/>
      <c r="UIT11" s="41"/>
      <c r="UIV11" s="38"/>
      <c r="UJJ11" s="41"/>
      <c r="UJK11" s="41"/>
      <c r="UJL11" s="41"/>
      <c r="UJM11" s="41"/>
      <c r="UJN11" s="41"/>
      <c r="UJP11" s="38"/>
      <c r="UKD11" s="41"/>
      <c r="UKE11" s="41"/>
      <c r="UKF11" s="41"/>
      <c r="UKG11" s="41"/>
      <c r="UKH11" s="41"/>
      <c r="UKJ11" s="38"/>
      <c r="UKX11" s="41"/>
      <c r="UKY11" s="41"/>
      <c r="UKZ11" s="41"/>
      <c r="ULA11" s="41"/>
      <c r="ULB11" s="41"/>
      <c r="ULD11" s="38"/>
      <c r="ULR11" s="41"/>
      <c r="ULS11" s="41"/>
      <c r="ULT11" s="41"/>
      <c r="ULU11" s="41"/>
      <c r="ULV11" s="41"/>
      <c r="ULX11" s="38"/>
      <c r="UML11" s="41"/>
      <c r="UMM11" s="41"/>
      <c r="UMN11" s="41"/>
      <c r="UMO11" s="41"/>
      <c r="UMP11" s="41"/>
      <c r="UMR11" s="38"/>
      <c r="UNF11" s="41"/>
      <c r="UNG11" s="41"/>
      <c r="UNH11" s="41"/>
      <c r="UNI11" s="41"/>
      <c r="UNJ11" s="41"/>
      <c r="UNL11" s="38"/>
      <c r="UNZ11" s="41"/>
      <c r="UOA11" s="41"/>
      <c r="UOB11" s="41"/>
      <c r="UOC11" s="41"/>
      <c r="UOD11" s="41"/>
      <c r="UOF11" s="38"/>
      <c r="UOT11" s="41"/>
      <c r="UOU11" s="41"/>
      <c r="UOV11" s="41"/>
      <c r="UOW11" s="41"/>
      <c r="UOX11" s="41"/>
      <c r="UOZ11" s="38"/>
      <c r="UPN11" s="41"/>
      <c r="UPO11" s="41"/>
      <c r="UPP11" s="41"/>
      <c r="UPQ11" s="41"/>
      <c r="UPR11" s="41"/>
      <c r="UPT11" s="38"/>
      <c r="UQH11" s="41"/>
      <c r="UQI11" s="41"/>
      <c r="UQJ11" s="41"/>
      <c r="UQK11" s="41"/>
      <c r="UQL11" s="41"/>
      <c r="UQN11" s="38"/>
      <c r="URB11" s="41"/>
      <c r="URC11" s="41"/>
      <c r="URD11" s="41"/>
      <c r="URE11" s="41"/>
      <c r="URF11" s="41"/>
      <c r="URH11" s="38"/>
      <c r="URV11" s="41"/>
      <c r="URW11" s="41"/>
      <c r="URX11" s="41"/>
      <c r="URY11" s="41"/>
      <c r="URZ11" s="41"/>
      <c r="USB11" s="38"/>
      <c r="USP11" s="41"/>
      <c r="USQ11" s="41"/>
      <c r="USR11" s="41"/>
      <c r="USS11" s="41"/>
      <c r="UST11" s="41"/>
      <c r="USV11" s="38"/>
      <c r="UTJ11" s="41"/>
      <c r="UTK11" s="41"/>
      <c r="UTL11" s="41"/>
      <c r="UTM11" s="41"/>
      <c r="UTN11" s="41"/>
      <c r="UTP11" s="38"/>
      <c r="UUD11" s="41"/>
      <c r="UUE11" s="41"/>
      <c r="UUF11" s="41"/>
      <c r="UUG11" s="41"/>
      <c r="UUH11" s="41"/>
      <c r="UUJ11" s="38"/>
      <c r="UUX11" s="41"/>
      <c r="UUY11" s="41"/>
      <c r="UUZ11" s="41"/>
      <c r="UVA11" s="41"/>
      <c r="UVB11" s="41"/>
      <c r="UVD11" s="38"/>
      <c r="UVR11" s="41"/>
      <c r="UVS11" s="41"/>
      <c r="UVT11" s="41"/>
      <c r="UVU11" s="41"/>
      <c r="UVV11" s="41"/>
      <c r="UVX11" s="38"/>
      <c r="UWL11" s="41"/>
      <c r="UWM11" s="41"/>
      <c r="UWN11" s="41"/>
      <c r="UWO11" s="41"/>
      <c r="UWP11" s="41"/>
      <c r="UWR11" s="38"/>
      <c r="UXF11" s="41"/>
      <c r="UXG11" s="41"/>
      <c r="UXH11" s="41"/>
      <c r="UXI11" s="41"/>
      <c r="UXJ11" s="41"/>
      <c r="UXL11" s="38"/>
      <c r="UXZ11" s="41"/>
      <c r="UYA11" s="41"/>
      <c r="UYB11" s="41"/>
      <c r="UYC11" s="41"/>
      <c r="UYD11" s="41"/>
      <c r="UYF11" s="38"/>
      <c r="UYT11" s="41"/>
      <c r="UYU11" s="41"/>
      <c r="UYV11" s="41"/>
      <c r="UYW11" s="41"/>
      <c r="UYX11" s="41"/>
      <c r="UYZ11" s="38"/>
      <c r="UZN11" s="41"/>
      <c r="UZO11" s="41"/>
      <c r="UZP11" s="41"/>
      <c r="UZQ11" s="41"/>
      <c r="UZR11" s="41"/>
      <c r="UZT11" s="38"/>
      <c r="VAH11" s="41"/>
      <c r="VAI11" s="41"/>
      <c r="VAJ11" s="41"/>
      <c r="VAK11" s="41"/>
      <c r="VAL11" s="41"/>
      <c r="VAN11" s="38"/>
      <c r="VBB11" s="41"/>
      <c r="VBC11" s="41"/>
      <c r="VBD11" s="41"/>
      <c r="VBE11" s="41"/>
      <c r="VBF11" s="41"/>
      <c r="VBH11" s="38"/>
      <c r="VBV11" s="41"/>
      <c r="VBW11" s="41"/>
      <c r="VBX11" s="41"/>
      <c r="VBY11" s="41"/>
      <c r="VBZ11" s="41"/>
      <c r="VCB11" s="38"/>
      <c r="VCP11" s="41"/>
      <c r="VCQ11" s="41"/>
      <c r="VCR11" s="41"/>
      <c r="VCS11" s="41"/>
      <c r="VCT11" s="41"/>
      <c r="VCV11" s="38"/>
      <c r="VDJ11" s="41"/>
      <c r="VDK11" s="41"/>
      <c r="VDL11" s="41"/>
      <c r="VDM11" s="41"/>
      <c r="VDN11" s="41"/>
      <c r="VDP11" s="38"/>
      <c r="VED11" s="41"/>
      <c r="VEE11" s="41"/>
      <c r="VEF11" s="41"/>
      <c r="VEG11" s="41"/>
      <c r="VEH11" s="41"/>
      <c r="VEJ11" s="38"/>
      <c r="VEX11" s="41"/>
      <c r="VEY11" s="41"/>
      <c r="VEZ11" s="41"/>
      <c r="VFA11" s="41"/>
      <c r="VFB11" s="41"/>
      <c r="VFD11" s="38"/>
      <c r="VFR11" s="41"/>
      <c r="VFS11" s="41"/>
      <c r="VFT11" s="41"/>
      <c r="VFU11" s="41"/>
      <c r="VFV11" s="41"/>
      <c r="VFX11" s="38"/>
      <c r="VGL11" s="41"/>
      <c r="VGM11" s="41"/>
      <c r="VGN11" s="41"/>
      <c r="VGO11" s="41"/>
      <c r="VGP11" s="41"/>
      <c r="VGR11" s="38"/>
      <c r="VHF11" s="41"/>
      <c r="VHG11" s="41"/>
      <c r="VHH11" s="41"/>
      <c r="VHI11" s="41"/>
      <c r="VHJ11" s="41"/>
      <c r="VHL11" s="38"/>
      <c r="VHZ11" s="41"/>
      <c r="VIA11" s="41"/>
      <c r="VIB11" s="41"/>
      <c r="VIC11" s="41"/>
      <c r="VID11" s="41"/>
      <c r="VIF11" s="38"/>
      <c r="VIT11" s="41"/>
      <c r="VIU11" s="41"/>
      <c r="VIV11" s="41"/>
      <c r="VIW11" s="41"/>
      <c r="VIX11" s="41"/>
      <c r="VIZ11" s="38"/>
      <c r="VJN11" s="41"/>
      <c r="VJO11" s="41"/>
      <c r="VJP11" s="41"/>
      <c r="VJQ11" s="41"/>
      <c r="VJR11" s="41"/>
      <c r="VJT11" s="38"/>
      <c r="VKH11" s="41"/>
      <c r="VKI11" s="41"/>
      <c r="VKJ11" s="41"/>
      <c r="VKK11" s="41"/>
      <c r="VKL11" s="41"/>
      <c r="VKN11" s="38"/>
      <c r="VLB11" s="41"/>
      <c r="VLC11" s="41"/>
      <c r="VLD11" s="41"/>
      <c r="VLE11" s="41"/>
      <c r="VLF11" s="41"/>
      <c r="VLH11" s="38"/>
      <c r="VLV11" s="41"/>
      <c r="VLW11" s="41"/>
      <c r="VLX11" s="41"/>
      <c r="VLY11" s="41"/>
      <c r="VLZ11" s="41"/>
      <c r="VMB11" s="38"/>
      <c r="VMP11" s="41"/>
      <c r="VMQ11" s="41"/>
      <c r="VMR11" s="41"/>
      <c r="VMS11" s="41"/>
      <c r="VMT11" s="41"/>
      <c r="VMV11" s="38"/>
      <c r="VNJ11" s="41"/>
      <c r="VNK11" s="41"/>
      <c r="VNL11" s="41"/>
      <c r="VNM11" s="41"/>
      <c r="VNN11" s="41"/>
      <c r="VNP11" s="38"/>
      <c r="VOD11" s="41"/>
      <c r="VOE11" s="41"/>
      <c r="VOF11" s="41"/>
      <c r="VOG11" s="41"/>
      <c r="VOH11" s="41"/>
      <c r="VOJ11" s="38"/>
      <c r="VOX11" s="41"/>
      <c r="VOY11" s="41"/>
      <c r="VOZ11" s="41"/>
      <c r="VPA11" s="41"/>
      <c r="VPB11" s="41"/>
      <c r="VPD11" s="38"/>
      <c r="VPR11" s="41"/>
      <c r="VPS11" s="41"/>
      <c r="VPT11" s="41"/>
      <c r="VPU11" s="41"/>
      <c r="VPV11" s="41"/>
      <c r="VPX11" s="38"/>
      <c r="VQL11" s="41"/>
      <c r="VQM11" s="41"/>
      <c r="VQN11" s="41"/>
      <c r="VQO11" s="41"/>
      <c r="VQP11" s="41"/>
      <c r="VQR11" s="38"/>
      <c r="VRF11" s="41"/>
      <c r="VRG11" s="41"/>
      <c r="VRH11" s="41"/>
      <c r="VRI11" s="41"/>
      <c r="VRJ11" s="41"/>
      <c r="VRL11" s="38"/>
      <c r="VRZ11" s="41"/>
      <c r="VSA11" s="41"/>
      <c r="VSB11" s="41"/>
      <c r="VSC11" s="41"/>
      <c r="VSD11" s="41"/>
      <c r="VSF11" s="38"/>
      <c r="VST11" s="41"/>
      <c r="VSU11" s="41"/>
      <c r="VSV11" s="41"/>
      <c r="VSW11" s="41"/>
      <c r="VSX11" s="41"/>
      <c r="VSZ11" s="38"/>
      <c r="VTN11" s="41"/>
      <c r="VTO11" s="41"/>
      <c r="VTP11" s="41"/>
      <c r="VTQ11" s="41"/>
      <c r="VTR11" s="41"/>
      <c r="VTT11" s="38"/>
      <c r="VUH11" s="41"/>
      <c r="VUI11" s="41"/>
      <c r="VUJ11" s="41"/>
      <c r="VUK11" s="41"/>
      <c r="VUL11" s="41"/>
      <c r="VUN11" s="38"/>
      <c r="VVB11" s="41"/>
      <c r="VVC11" s="41"/>
      <c r="VVD11" s="41"/>
      <c r="VVE11" s="41"/>
      <c r="VVF11" s="41"/>
      <c r="VVH11" s="38"/>
      <c r="VVV11" s="41"/>
      <c r="VVW11" s="41"/>
      <c r="VVX11" s="41"/>
      <c r="VVY11" s="41"/>
      <c r="VVZ11" s="41"/>
      <c r="VWB11" s="38"/>
      <c r="VWP11" s="41"/>
      <c r="VWQ11" s="41"/>
      <c r="VWR11" s="41"/>
      <c r="VWS11" s="41"/>
      <c r="VWT11" s="41"/>
      <c r="VWV11" s="38"/>
      <c r="VXJ11" s="41"/>
      <c r="VXK11" s="41"/>
      <c r="VXL11" s="41"/>
      <c r="VXM11" s="41"/>
      <c r="VXN11" s="41"/>
      <c r="VXP11" s="38"/>
      <c r="VYD11" s="41"/>
      <c r="VYE11" s="41"/>
      <c r="VYF11" s="41"/>
      <c r="VYG11" s="41"/>
      <c r="VYH11" s="41"/>
      <c r="VYJ11" s="38"/>
      <c r="VYX11" s="41"/>
      <c r="VYY11" s="41"/>
      <c r="VYZ11" s="41"/>
      <c r="VZA11" s="41"/>
      <c r="VZB11" s="41"/>
      <c r="VZD11" s="38"/>
      <c r="VZR11" s="41"/>
      <c r="VZS11" s="41"/>
      <c r="VZT11" s="41"/>
      <c r="VZU11" s="41"/>
      <c r="VZV11" s="41"/>
      <c r="VZX11" s="38"/>
      <c r="WAL11" s="41"/>
      <c r="WAM11" s="41"/>
      <c r="WAN11" s="41"/>
      <c r="WAO11" s="41"/>
      <c r="WAP11" s="41"/>
      <c r="WAR11" s="38"/>
      <c r="WBF11" s="41"/>
      <c r="WBG11" s="41"/>
      <c r="WBH11" s="41"/>
      <c r="WBI11" s="41"/>
      <c r="WBJ11" s="41"/>
      <c r="WBL11" s="38"/>
      <c r="WBZ11" s="41"/>
      <c r="WCA11" s="41"/>
      <c r="WCB11" s="41"/>
      <c r="WCC11" s="41"/>
      <c r="WCD11" s="41"/>
      <c r="WCF11" s="38"/>
      <c r="WCT11" s="41"/>
      <c r="WCU11" s="41"/>
      <c r="WCV11" s="41"/>
      <c r="WCW11" s="41"/>
      <c r="WCX11" s="41"/>
      <c r="WCZ11" s="38"/>
      <c r="WDN11" s="41"/>
      <c r="WDO11" s="41"/>
      <c r="WDP11" s="41"/>
      <c r="WDQ11" s="41"/>
      <c r="WDR11" s="41"/>
      <c r="WDT11" s="38"/>
      <c r="WEH11" s="41"/>
      <c r="WEI11" s="41"/>
      <c r="WEJ11" s="41"/>
      <c r="WEK11" s="41"/>
      <c r="WEL11" s="41"/>
      <c r="WEN11" s="38"/>
      <c r="WFB11" s="41"/>
      <c r="WFC11" s="41"/>
      <c r="WFD11" s="41"/>
      <c r="WFE11" s="41"/>
      <c r="WFF11" s="41"/>
      <c r="WFH11" s="38"/>
      <c r="WFV11" s="41"/>
      <c r="WFW11" s="41"/>
      <c r="WFX11" s="41"/>
      <c r="WFY11" s="41"/>
      <c r="WFZ11" s="41"/>
      <c r="WGB11" s="38"/>
      <c r="WGP11" s="41"/>
      <c r="WGQ11" s="41"/>
      <c r="WGR11" s="41"/>
      <c r="WGS11" s="41"/>
      <c r="WGT11" s="41"/>
      <c r="WGV11" s="38"/>
      <c r="WHJ11" s="41"/>
      <c r="WHK11" s="41"/>
      <c r="WHL11" s="41"/>
      <c r="WHM11" s="41"/>
      <c r="WHN11" s="41"/>
      <c r="WHP11" s="38"/>
      <c r="WID11" s="41"/>
      <c r="WIE11" s="41"/>
      <c r="WIF11" s="41"/>
      <c r="WIG11" s="41"/>
      <c r="WIH11" s="41"/>
      <c r="WIJ11" s="38"/>
      <c r="WIX11" s="41"/>
      <c r="WIY11" s="41"/>
      <c r="WIZ11" s="41"/>
      <c r="WJA11" s="41"/>
      <c r="WJB11" s="41"/>
      <c r="WJD11" s="38"/>
      <c r="WJR11" s="41"/>
      <c r="WJS11" s="41"/>
      <c r="WJT11" s="41"/>
      <c r="WJU11" s="41"/>
      <c r="WJV11" s="41"/>
      <c r="WJX11" s="38"/>
      <c r="WKL11" s="41"/>
      <c r="WKM11" s="41"/>
      <c r="WKN11" s="41"/>
      <c r="WKO11" s="41"/>
      <c r="WKP11" s="41"/>
      <c r="WKR11" s="38"/>
      <c r="WLF11" s="41"/>
      <c r="WLG11" s="41"/>
      <c r="WLH11" s="41"/>
      <c r="WLI11" s="41"/>
      <c r="WLJ11" s="41"/>
      <c r="WLL11" s="38"/>
      <c r="WLZ11" s="41"/>
      <c r="WMA11" s="41"/>
      <c r="WMB11" s="41"/>
      <c r="WMC11" s="41"/>
      <c r="WMD11" s="41"/>
      <c r="WMF11" s="38"/>
      <c r="WMT11" s="41"/>
      <c r="WMU11" s="41"/>
      <c r="WMV11" s="41"/>
      <c r="WMW11" s="41"/>
      <c r="WMX11" s="41"/>
      <c r="WMZ11" s="38"/>
      <c r="WNN11" s="41"/>
      <c r="WNO11" s="41"/>
      <c r="WNP11" s="41"/>
      <c r="WNQ11" s="41"/>
      <c r="WNR11" s="41"/>
      <c r="WNT11" s="38"/>
      <c r="WOH11" s="41"/>
      <c r="WOI11" s="41"/>
      <c r="WOJ11" s="41"/>
      <c r="WOK11" s="41"/>
      <c r="WOL11" s="41"/>
      <c r="WON11" s="38"/>
      <c r="WPB11" s="41"/>
      <c r="WPC11" s="41"/>
      <c r="WPD11" s="41"/>
      <c r="WPE11" s="41"/>
      <c r="WPF11" s="41"/>
      <c r="WPH11" s="38"/>
      <c r="WPV11" s="41"/>
      <c r="WPW11" s="41"/>
      <c r="WPX11" s="41"/>
      <c r="WPY11" s="41"/>
      <c r="WPZ11" s="41"/>
      <c r="WQB11" s="38"/>
      <c r="WQP11" s="41"/>
      <c r="WQQ11" s="41"/>
      <c r="WQR11" s="41"/>
      <c r="WQS11" s="41"/>
      <c r="WQT11" s="41"/>
      <c r="WQV11" s="38"/>
      <c r="WRJ11" s="41"/>
      <c r="WRK11" s="41"/>
      <c r="WRL11" s="41"/>
      <c r="WRM11" s="41"/>
      <c r="WRN11" s="41"/>
      <c r="WRP11" s="38"/>
      <c r="WSD11" s="41"/>
      <c r="WSE11" s="41"/>
      <c r="WSF11" s="41"/>
      <c r="WSG11" s="41"/>
      <c r="WSH11" s="41"/>
      <c r="WSJ11" s="38"/>
      <c r="WSX11" s="41"/>
      <c r="WSY11" s="41"/>
      <c r="WSZ11" s="41"/>
      <c r="WTA11" s="41"/>
      <c r="WTB11" s="41"/>
      <c r="WTD11" s="38"/>
      <c r="WTR11" s="41"/>
      <c r="WTS11" s="41"/>
      <c r="WTT11" s="41"/>
      <c r="WTU11" s="41"/>
      <c r="WTV11" s="41"/>
      <c r="WTX11" s="38"/>
      <c r="WUL11" s="41"/>
      <c r="WUM11" s="41"/>
      <c r="WUN11" s="41"/>
      <c r="WUO11" s="41"/>
      <c r="WUP11" s="41"/>
      <c r="WUR11" s="38"/>
      <c r="WVF11" s="41"/>
      <c r="WVG11" s="41"/>
      <c r="WVH11" s="41"/>
      <c r="WVI11" s="41"/>
      <c r="WVJ11" s="41"/>
      <c r="WVL11" s="38"/>
      <c r="WVZ11" s="41"/>
      <c r="WWA11" s="41"/>
      <c r="WWB11" s="41"/>
      <c r="WWC11" s="41"/>
      <c r="WWD11" s="41"/>
      <c r="WWF11" s="38"/>
      <c r="WWT11" s="41"/>
      <c r="WWU11" s="41"/>
      <c r="WWV11" s="41"/>
      <c r="WWW11" s="41"/>
      <c r="WWX11" s="41"/>
      <c r="WWZ11" s="38"/>
      <c r="WXN11" s="41"/>
      <c r="WXO11" s="41"/>
      <c r="WXP11" s="41"/>
      <c r="WXQ11" s="41"/>
      <c r="WXR11" s="41"/>
      <c r="WXT11" s="38"/>
      <c r="WYH11" s="41"/>
      <c r="WYI11" s="41"/>
      <c r="WYJ11" s="41"/>
      <c r="WYK11" s="41"/>
      <c r="WYL11" s="41"/>
      <c r="WYN11" s="38"/>
      <c r="WZB11" s="41"/>
      <c r="WZC11" s="41"/>
      <c r="WZD11" s="41"/>
      <c r="WZE11" s="41"/>
      <c r="WZF11" s="41"/>
      <c r="WZH11" s="38"/>
      <c r="WZV11" s="41"/>
      <c r="WZW11" s="41"/>
      <c r="WZX11" s="41"/>
      <c r="WZY11" s="41"/>
      <c r="WZZ11" s="41"/>
      <c r="XAB11" s="38"/>
      <c r="XAP11" s="41"/>
      <c r="XAQ11" s="41"/>
      <c r="XAR11" s="41"/>
      <c r="XAS11" s="41"/>
      <c r="XAT11" s="41"/>
      <c r="XAV11" s="38"/>
      <c r="XBJ11" s="41"/>
      <c r="XBK11" s="41"/>
      <c r="XBL11" s="41"/>
      <c r="XBM11" s="41"/>
      <c r="XBN11" s="41"/>
      <c r="XBP11" s="38"/>
      <c r="XCD11" s="41"/>
      <c r="XCE11" s="41"/>
      <c r="XCF11" s="41"/>
      <c r="XCG11" s="41"/>
      <c r="XCH11" s="41"/>
      <c r="XCJ11" s="38"/>
      <c r="XCX11" s="41"/>
      <c r="XCY11" s="41"/>
      <c r="XCZ11" s="41"/>
      <c r="XDA11" s="41"/>
      <c r="XDB11" s="41"/>
      <c r="XDD11" s="38"/>
      <c r="XDR11" s="41"/>
      <c r="XDS11" s="41"/>
      <c r="XDT11" s="41"/>
      <c r="XDU11" s="41"/>
      <c r="XDV11" s="41"/>
      <c r="XDX11" s="38"/>
      <c r="XEL11" s="41"/>
      <c r="XEM11" s="41"/>
      <c r="XEN11" s="41"/>
      <c r="XEO11" s="41"/>
      <c r="XEP11" s="41"/>
      <c r="XER11" s="38"/>
    </row>
    <row r="12" spans="1:1012 1026:3072 3086:4092 4106:5112 5126:6132 6146:8192 8206:9212 9226:10232 10246:11252 11266:13312 13326:14332 14346:15352 15366:16372" s="40" customForma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4"/>
      <c r="AF12" s="38"/>
      <c r="AT12" s="41"/>
      <c r="AU12" s="41"/>
      <c r="AV12" s="41"/>
      <c r="AW12" s="41"/>
      <c r="AX12" s="41"/>
      <c r="AZ12" s="38"/>
      <c r="BN12" s="41"/>
      <c r="BO12" s="41"/>
      <c r="BP12" s="41"/>
      <c r="BQ12" s="41"/>
      <c r="BR12" s="41"/>
      <c r="BT12" s="38"/>
      <c r="CH12" s="41"/>
      <c r="CI12" s="41"/>
      <c r="CJ12" s="41"/>
      <c r="CK12" s="41"/>
      <c r="CL12" s="41"/>
      <c r="CN12" s="38"/>
      <c r="DB12" s="41"/>
      <c r="DC12" s="41"/>
      <c r="DD12" s="41"/>
      <c r="DE12" s="41"/>
      <c r="DF12" s="41"/>
      <c r="DH12" s="38"/>
      <c r="DV12" s="41"/>
      <c r="DW12" s="41"/>
      <c r="DX12" s="41"/>
      <c r="DY12" s="41"/>
      <c r="DZ12" s="41"/>
      <c r="EB12" s="38"/>
      <c r="EP12" s="41"/>
      <c r="EQ12" s="41"/>
      <c r="ER12" s="41"/>
      <c r="ES12" s="41"/>
      <c r="ET12" s="41"/>
      <c r="EV12" s="38"/>
      <c r="FJ12" s="41"/>
      <c r="FK12" s="41"/>
      <c r="FL12" s="41"/>
      <c r="FM12" s="41"/>
      <c r="FN12" s="41"/>
      <c r="FP12" s="38"/>
      <c r="GD12" s="41"/>
      <c r="GE12" s="41"/>
      <c r="GF12" s="41"/>
      <c r="GG12" s="41"/>
      <c r="GH12" s="41"/>
      <c r="GJ12" s="38"/>
      <c r="GX12" s="41"/>
      <c r="GY12" s="41"/>
      <c r="GZ12" s="41"/>
      <c r="HA12" s="41"/>
      <c r="HB12" s="41"/>
      <c r="HD12" s="38"/>
      <c r="HR12" s="41"/>
      <c r="HS12" s="41"/>
      <c r="HT12" s="41"/>
      <c r="HU12" s="41"/>
      <c r="HV12" s="41"/>
      <c r="HX12" s="38"/>
      <c r="IL12" s="41"/>
      <c r="IM12" s="41"/>
      <c r="IN12" s="41"/>
      <c r="IO12" s="41"/>
      <c r="IP12" s="41"/>
      <c r="IR12" s="38"/>
      <c r="JF12" s="41"/>
      <c r="JG12" s="41"/>
      <c r="JH12" s="41"/>
      <c r="JI12" s="41"/>
      <c r="JJ12" s="41"/>
      <c r="JL12" s="38"/>
      <c r="JZ12" s="41"/>
      <c r="KA12" s="41"/>
      <c r="KB12" s="41"/>
      <c r="KC12" s="41"/>
      <c r="KD12" s="41"/>
      <c r="KF12" s="38"/>
      <c r="KT12" s="41"/>
      <c r="KU12" s="41"/>
      <c r="KV12" s="41"/>
      <c r="KW12" s="41"/>
      <c r="KX12" s="41"/>
      <c r="KZ12" s="38"/>
      <c r="LN12" s="41"/>
      <c r="LO12" s="41"/>
      <c r="LP12" s="41"/>
      <c r="LQ12" s="41"/>
      <c r="LR12" s="41"/>
      <c r="LT12" s="38"/>
      <c r="MH12" s="41"/>
      <c r="MI12" s="41"/>
      <c r="MJ12" s="41"/>
      <c r="MK12" s="41"/>
      <c r="ML12" s="41"/>
      <c r="MN12" s="38"/>
      <c r="NB12" s="41"/>
      <c r="NC12" s="41"/>
      <c r="ND12" s="41"/>
      <c r="NE12" s="41"/>
      <c r="NF12" s="41"/>
      <c r="NH12" s="38"/>
      <c r="NV12" s="41"/>
      <c r="NW12" s="41"/>
      <c r="NX12" s="41"/>
      <c r="NY12" s="41"/>
      <c r="NZ12" s="41"/>
      <c r="OB12" s="38"/>
      <c r="OP12" s="41"/>
      <c r="OQ12" s="41"/>
      <c r="OR12" s="41"/>
      <c r="OS12" s="41"/>
      <c r="OT12" s="41"/>
      <c r="OV12" s="38"/>
      <c r="PJ12" s="41"/>
      <c r="PK12" s="41"/>
      <c r="PL12" s="41"/>
      <c r="PM12" s="41"/>
      <c r="PN12" s="41"/>
      <c r="PP12" s="38"/>
      <c r="QD12" s="41"/>
      <c r="QE12" s="41"/>
      <c r="QF12" s="41"/>
      <c r="QG12" s="41"/>
      <c r="QH12" s="41"/>
      <c r="QJ12" s="38"/>
      <c r="QX12" s="41"/>
      <c r="QY12" s="41"/>
      <c r="QZ12" s="41"/>
      <c r="RA12" s="41"/>
      <c r="RB12" s="41"/>
      <c r="RD12" s="38"/>
      <c r="RR12" s="41"/>
      <c r="RS12" s="41"/>
      <c r="RT12" s="41"/>
      <c r="RU12" s="41"/>
      <c r="RV12" s="41"/>
      <c r="RX12" s="38"/>
      <c r="SL12" s="41"/>
      <c r="SM12" s="41"/>
      <c r="SN12" s="41"/>
      <c r="SO12" s="41"/>
      <c r="SP12" s="41"/>
      <c r="SR12" s="38"/>
      <c r="TF12" s="41"/>
      <c r="TG12" s="41"/>
      <c r="TH12" s="41"/>
      <c r="TI12" s="41"/>
      <c r="TJ12" s="41"/>
      <c r="TL12" s="38"/>
      <c r="TZ12" s="41"/>
      <c r="UA12" s="41"/>
      <c r="UB12" s="41"/>
      <c r="UC12" s="41"/>
      <c r="UD12" s="41"/>
      <c r="UF12" s="38"/>
      <c r="UT12" s="41"/>
      <c r="UU12" s="41"/>
      <c r="UV12" s="41"/>
      <c r="UW12" s="41"/>
      <c r="UX12" s="41"/>
      <c r="UZ12" s="38"/>
      <c r="VN12" s="41"/>
      <c r="VO12" s="41"/>
      <c r="VP12" s="41"/>
      <c r="VQ12" s="41"/>
      <c r="VR12" s="41"/>
      <c r="VT12" s="38"/>
      <c r="WH12" s="41"/>
      <c r="WI12" s="41"/>
      <c r="WJ12" s="41"/>
      <c r="WK12" s="41"/>
      <c r="WL12" s="41"/>
      <c r="WN12" s="38"/>
      <c r="XB12" s="41"/>
      <c r="XC12" s="41"/>
      <c r="XD12" s="41"/>
      <c r="XE12" s="41"/>
      <c r="XF12" s="41"/>
      <c r="XH12" s="38"/>
      <c r="XV12" s="41"/>
      <c r="XW12" s="41"/>
      <c r="XX12" s="41"/>
      <c r="XY12" s="41"/>
      <c r="XZ12" s="41"/>
      <c r="YB12" s="38"/>
      <c r="YP12" s="41"/>
      <c r="YQ12" s="41"/>
      <c r="YR12" s="41"/>
      <c r="YS12" s="41"/>
      <c r="YT12" s="41"/>
      <c r="YV12" s="38"/>
      <c r="ZJ12" s="41"/>
      <c r="ZK12" s="41"/>
      <c r="ZL12" s="41"/>
      <c r="ZM12" s="41"/>
      <c r="ZN12" s="41"/>
      <c r="ZP12" s="38"/>
      <c r="AAD12" s="41"/>
      <c r="AAE12" s="41"/>
      <c r="AAF12" s="41"/>
      <c r="AAG12" s="41"/>
      <c r="AAH12" s="41"/>
      <c r="AAJ12" s="38"/>
      <c r="AAX12" s="41"/>
      <c r="AAY12" s="41"/>
      <c r="AAZ12" s="41"/>
      <c r="ABA12" s="41"/>
      <c r="ABB12" s="41"/>
      <c r="ABD12" s="38"/>
      <c r="ABR12" s="41"/>
      <c r="ABS12" s="41"/>
      <c r="ABT12" s="41"/>
      <c r="ABU12" s="41"/>
      <c r="ABV12" s="41"/>
      <c r="ABX12" s="38"/>
      <c r="ACL12" s="41"/>
      <c r="ACM12" s="41"/>
      <c r="ACN12" s="41"/>
      <c r="ACO12" s="41"/>
      <c r="ACP12" s="41"/>
      <c r="ACR12" s="38"/>
      <c r="ADF12" s="41"/>
      <c r="ADG12" s="41"/>
      <c r="ADH12" s="41"/>
      <c r="ADI12" s="41"/>
      <c r="ADJ12" s="41"/>
      <c r="ADL12" s="38"/>
      <c r="ADZ12" s="41"/>
      <c r="AEA12" s="41"/>
      <c r="AEB12" s="41"/>
      <c r="AEC12" s="41"/>
      <c r="AED12" s="41"/>
      <c r="AEF12" s="38"/>
      <c r="AET12" s="41"/>
      <c r="AEU12" s="41"/>
      <c r="AEV12" s="41"/>
      <c r="AEW12" s="41"/>
      <c r="AEX12" s="41"/>
      <c r="AEZ12" s="38"/>
      <c r="AFN12" s="41"/>
      <c r="AFO12" s="41"/>
      <c r="AFP12" s="41"/>
      <c r="AFQ12" s="41"/>
      <c r="AFR12" s="41"/>
      <c r="AFT12" s="38"/>
      <c r="AGH12" s="41"/>
      <c r="AGI12" s="41"/>
      <c r="AGJ12" s="41"/>
      <c r="AGK12" s="41"/>
      <c r="AGL12" s="41"/>
      <c r="AGN12" s="38"/>
      <c r="AHB12" s="41"/>
      <c r="AHC12" s="41"/>
      <c r="AHD12" s="41"/>
      <c r="AHE12" s="41"/>
      <c r="AHF12" s="41"/>
      <c r="AHH12" s="38"/>
      <c r="AHV12" s="41"/>
      <c r="AHW12" s="41"/>
      <c r="AHX12" s="41"/>
      <c r="AHY12" s="41"/>
      <c r="AHZ12" s="41"/>
      <c r="AIB12" s="38"/>
      <c r="AIP12" s="41"/>
      <c r="AIQ12" s="41"/>
      <c r="AIR12" s="41"/>
      <c r="AIS12" s="41"/>
      <c r="AIT12" s="41"/>
      <c r="AIV12" s="38"/>
      <c r="AJJ12" s="41"/>
      <c r="AJK12" s="41"/>
      <c r="AJL12" s="41"/>
      <c r="AJM12" s="41"/>
      <c r="AJN12" s="41"/>
      <c r="AJP12" s="38"/>
      <c r="AKD12" s="41"/>
      <c r="AKE12" s="41"/>
      <c r="AKF12" s="41"/>
      <c r="AKG12" s="41"/>
      <c r="AKH12" s="41"/>
      <c r="AKJ12" s="38"/>
      <c r="AKX12" s="41"/>
      <c r="AKY12" s="41"/>
      <c r="AKZ12" s="41"/>
      <c r="ALA12" s="41"/>
      <c r="ALB12" s="41"/>
      <c r="ALD12" s="38"/>
      <c r="ALR12" s="41"/>
      <c r="ALS12" s="41"/>
      <c r="ALT12" s="41"/>
      <c r="ALU12" s="41"/>
      <c r="ALV12" s="41"/>
      <c r="ALX12" s="38"/>
      <c r="AML12" s="41"/>
      <c r="AMM12" s="41"/>
      <c r="AMN12" s="41"/>
      <c r="AMO12" s="41"/>
      <c r="AMP12" s="41"/>
      <c r="AMR12" s="38"/>
      <c r="ANF12" s="41"/>
      <c r="ANG12" s="41"/>
      <c r="ANH12" s="41"/>
      <c r="ANI12" s="41"/>
      <c r="ANJ12" s="41"/>
      <c r="ANL12" s="38"/>
      <c r="ANZ12" s="41"/>
      <c r="AOA12" s="41"/>
      <c r="AOB12" s="41"/>
      <c r="AOC12" s="41"/>
      <c r="AOD12" s="41"/>
      <c r="AOF12" s="38"/>
      <c r="AOT12" s="41"/>
      <c r="AOU12" s="41"/>
      <c r="AOV12" s="41"/>
      <c r="AOW12" s="41"/>
      <c r="AOX12" s="41"/>
      <c r="AOZ12" s="38"/>
      <c r="APN12" s="41"/>
      <c r="APO12" s="41"/>
      <c r="APP12" s="41"/>
      <c r="APQ12" s="41"/>
      <c r="APR12" s="41"/>
      <c r="APT12" s="38"/>
      <c r="AQH12" s="41"/>
      <c r="AQI12" s="41"/>
      <c r="AQJ12" s="41"/>
      <c r="AQK12" s="41"/>
      <c r="AQL12" s="41"/>
      <c r="AQN12" s="38"/>
      <c r="ARB12" s="41"/>
      <c r="ARC12" s="41"/>
      <c r="ARD12" s="41"/>
      <c r="ARE12" s="41"/>
      <c r="ARF12" s="41"/>
      <c r="ARH12" s="38"/>
      <c r="ARV12" s="41"/>
      <c r="ARW12" s="41"/>
      <c r="ARX12" s="41"/>
      <c r="ARY12" s="41"/>
      <c r="ARZ12" s="41"/>
      <c r="ASB12" s="38"/>
      <c r="ASP12" s="41"/>
      <c r="ASQ12" s="41"/>
      <c r="ASR12" s="41"/>
      <c r="ASS12" s="41"/>
      <c r="AST12" s="41"/>
      <c r="ASV12" s="38"/>
      <c r="ATJ12" s="41"/>
      <c r="ATK12" s="41"/>
      <c r="ATL12" s="41"/>
      <c r="ATM12" s="41"/>
      <c r="ATN12" s="41"/>
      <c r="ATP12" s="38"/>
      <c r="AUD12" s="41"/>
      <c r="AUE12" s="41"/>
      <c r="AUF12" s="41"/>
      <c r="AUG12" s="41"/>
      <c r="AUH12" s="41"/>
      <c r="AUJ12" s="38"/>
      <c r="AUX12" s="41"/>
      <c r="AUY12" s="41"/>
      <c r="AUZ12" s="41"/>
      <c r="AVA12" s="41"/>
      <c r="AVB12" s="41"/>
      <c r="AVD12" s="38"/>
      <c r="AVR12" s="41"/>
      <c r="AVS12" s="41"/>
      <c r="AVT12" s="41"/>
      <c r="AVU12" s="41"/>
      <c r="AVV12" s="41"/>
      <c r="AVX12" s="38"/>
      <c r="AWL12" s="41"/>
      <c r="AWM12" s="41"/>
      <c r="AWN12" s="41"/>
      <c r="AWO12" s="41"/>
      <c r="AWP12" s="41"/>
      <c r="AWR12" s="38"/>
      <c r="AXF12" s="41"/>
      <c r="AXG12" s="41"/>
      <c r="AXH12" s="41"/>
      <c r="AXI12" s="41"/>
      <c r="AXJ12" s="41"/>
      <c r="AXL12" s="38"/>
      <c r="AXZ12" s="41"/>
      <c r="AYA12" s="41"/>
      <c r="AYB12" s="41"/>
      <c r="AYC12" s="41"/>
      <c r="AYD12" s="41"/>
      <c r="AYF12" s="38"/>
      <c r="AYT12" s="41"/>
      <c r="AYU12" s="41"/>
      <c r="AYV12" s="41"/>
      <c r="AYW12" s="41"/>
      <c r="AYX12" s="41"/>
      <c r="AYZ12" s="38"/>
      <c r="AZN12" s="41"/>
      <c r="AZO12" s="41"/>
      <c r="AZP12" s="41"/>
      <c r="AZQ12" s="41"/>
      <c r="AZR12" s="41"/>
      <c r="AZT12" s="38"/>
      <c r="BAH12" s="41"/>
      <c r="BAI12" s="41"/>
      <c r="BAJ12" s="41"/>
      <c r="BAK12" s="41"/>
      <c r="BAL12" s="41"/>
      <c r="BAN12" s="38"/>
      <c r="BBB12" s="41"/>
      <c r="BBC12" s="41"/>
      <c r="BBD12" s="41"/>
      <c r="BBE12" s="41"/>
      <c r="BBF12" s="41"/>
      <c r="BBH12" s="38"/>
      <c r="BBV12" s="41"/>
      <c r="BBW12" s="41"/>
      <c r="BBX12" s="41"/>
      <c r="BBY12" s="41"/>
      <c r="BBZ12" s="41"/>
      <c r="BCB12" s="38"/>
      <c r="BCP12" s="41"/>
      <c r="BCQ12" s="41"/>
      <c r="BCR12" s="41"/>
      <c r="BCS12" s="41"/>
      <c r="BCT12" s="41"/>
      <c r="BCV12" s="38"/>
      <c r="BDJ12" s="41"/>
      <c r="BDK12" s="41"/>
      <c r="BDL12" s="41"/>
      <c r="BDM12" s="41"/>
      <c r="BDN12" s="41"/>
      <c r="BDP12" s="38"/>
      <c r="BED12" s="41"/>
      <c r="BEE12" s="41"/>
      <c r="BEF12" s="41"/>
      <c r="BEG12" s="41"/>
      <c r="BEH12" s="41"/>
      <c r="BEJ12" s="38"/>
      <c r="BEX12" s="41"/>
      <c r="BEY12" s="41"/>
      <c r="BEZ12" s="41"/>
      <c r="BFA12" s="41"/>
      <c r="BFB12" s="41"/>
      <c r="BFD12" s="38"/>
      <c r="BFR12" s="41"/>
      <c r="BFS12" s="41"/>
      <c r="BFT12" s="41"/>
      <c r="BFU12" s="41"/>
      <c r="BFV12" s="41"/>
      <c r="BFX12" s="38"/>
      <c r="BGL12" s="41"/>
      <c r="BGM12" s="41"/>
      <c r="BGN12" s="41"/>
      <c r="BGO12" s="41"/>
      <c r="BGP12" s="41"/>
      <c r="BGR12" s="38"/>
      <c r="BHF12" s="41"/>
      <c r="BHG12" s="41"/>
      <c r="BHH12" s="41"/>
      <c r="BHI12" s="41"/>
      <c r="BHJ12" s="41"/>
      <c r="BHL12" s="38"/>
      <c r="BHZ12" s="41"/>
      <c r="BIA12" s="41"/>
      <c r="BIB12" s="41"/>
      <c r="BIC12" s="41"/>
      <c r="BID12" s="41"/>
      <c r="BIF12" s="38"/>
      <c r="BIT12" s="41"/>
      <c r="BIU12" s="41"/>
      <c r="BIV12" s="41"/>
      <c r="BIW12" s="41"/>
      <c r="BIX12" s="41"/>
      <c r="BIZ12" s="38"/>
      <c r="BJN12" s="41"/>
      <c r="BJO12" s="41"/>
      <c r="BJP12" s="41"/>
      <c r="BJQ12" s="41"/>
      <c r="BJR12" s="41"/>
      <c r="BJT12" s="38"/>
      <c r="BKH12" s="41"/>
      <c r="BKI12" s="41"/>
      <c r="BKJ12" s="41"/>
      <c r="BKK12" s="41"/>
      <c r="BKL12" s="41"/>
      <c r="BKN12" s="38"/>
      <c r="BLB12" s="41"/>
      <c r="BLC12" s="41"/>
      <c r="BLD12" s="41"/>
      <c r="BLE12" s="41"/>
      <c r="BLF12" s="41"/>
      <c r="BLH12" s="38"/>
      <c r="BLV12" s="41"/>
      <c r="BLW12" s="41"/>
      <c r="BLX12" s="41"/>
      <c r="BLY12" s="41"/>
      <c r="BLZ12" s="41"/>
      <c r="BMB12" s="38"/>
      <c r="BMP12" s="41"/>
      <c r="BMQ12" s="41"/>
      <c r="BMR12" s="41"/>
      <c r="BMS12" s="41"/>
      <c r="BMT12" s="41"/>
      <c r="BMV12" s="38"/>
      <c r="BNJ12" s="41"/>
      <c r="BNK12" s="41"/>
      <c r="BNL12" s="41"/>
      <c r="BNM12" s="41"/>
      <c r="BNN12" s="41"/>
      <c r="BNP12" s="38"/>
      <c r="BOD12" s="41"/>
      <c r="BOE12" s="41"/>
      <c r="BOF12" s="41"/>
      <c r="BOG12" s="41"/>
      <c r="BOH12" s="41"/>
      <c r="BOJ12" s="38"/>
      <c r="BOX12" s="41"/>
      <c r="BOY12" s="41"/>
      <c r="BOZ12" s="41"/>
      <c r="BPA12" s="41"/>
      <c r="BPB12" s="41"/>
      <c r="BPD12" s="38"/>
      <c r="BPR12" s="41"/>
      <c r="BPS12" s="41"/>
      <c r="BPT12" s="41"/>
      <c r="BPU12" s="41"/>
      <c r="BPV12" s="41"/>
      <c r="BPX12" s="38"/>
      <c r="BQL12" s="41"/>
      <c r="BQM12" s="41"/>
      <c r="BQN12" s="41"/>
      <c r="BQO12" s="41"/>
      <c r="BQP12" s="41"/>
      <c r="BQR12" s="38"/>
      <c r="BRF12" s="41"/>
      <c r="BRG12" s="41"/>
      <c r="BRH12" s="41"/>
      <c r="BRI12" s="41"/>
      <c r="BRJ12" s="41"/>
      <c r="BRL12" s="38"/>
      <c r="BRZ12" s="41"/>
      <c r="BSA12" s="41"/>
      <c r="BSB12" s="41"/>
      <c r="BSC12" s="41"/>
      <c r="BSD12" s="41"/>
      <c r="BSF12" s="38"/>
      <c r="BST12" s="41"/>
      <c r="BSU12" s="41"/>
      <c r="BSV12" s="41"/>
      <c r="BSW12" s="41"/>
      <c r="BSX12" s="41"/>
      <c r="BSZ12" s="38"/>
      <c r="BTN12" s="41"/>
      <c r="BTO12" s="41"/>
      <c r="BTP12" s="41"/>
      <c r="BTQ12" s="41"/>
      <c r="BTR12" s="41"/>
      <c r="BTT12" s="38"/>
      <c r="BUH12" s="41"/>
      <c r="BUI12" s="41"/>
      <c r="BUJ12" s="41"/>
      <c r="BUK12" s="41"/>
      <c r="BUL12" s="41"/>
      <c r="BUN12" s="38"/>
      <c r="BVB12" s="41"/>
      <c r="BVC12" s="41"/>
      <c r="BVD12" s="41"/>
      <c r="BVE12" s="41"/>
      <c r="BVF12" s="41"/>
      <c r="BVH12" s="38"/>
      <c r="BVV12" s="41"/>
      <c r="BVW12" s="41"/>
      <c r="BVX12" s="41"/>
      <c r="BVY12" s="41"/>
      <c r="BVZ12" s="41"/>
      <c r="BWB12" s="38"/>
      <c r="BWP12" s="41"/>
      <c r="BWQ12" s="41"/>
      <c r="BWR12" s="41"/>
      <c r="BWS12" s="41"/>
      <c r="BWT12" s="41"/>
      <c r="BWV12" s="38"/>
      <c r="BXJ12" s="41"/>
      <c r="BXK12" s="41"/>
      <c r="BXL12" s="41"/>
      <c r="BXM12" s="41"/>
      <c r="BXN12" s="41"/>
      <c r="BXP12" s="38"/>
      <c r="BYD12" s="41"/>
      <c r="BYE12" s="41"/>
      <c r="BYF12" s="41"/>
      <c r="BYG12" s="41"/>
      <c r="BYH12" s="41"/>
      <c r="BYJ12" s="38"/>
      <c r="BYX12" s="41"/>
      <c r="BYY12" s="41"/>
      <c r="BYZ12" s="41"/>
      <c r="BZA12" s="41"/>
      <c r="BZB12" s="41"/>
      <c r="BZD12" s="38"/>
      <c r="BZR12" s="41"/>
      <c r="BZS12" s="41"/>
      <c r="BZT12" s="41"/>
      <c r="BZU12" s="41"/>
      <c r="BZV12" s="41"/>
      <c r="BZX12" s="38"/>
      <c r="CAL12" s="41"/>
      <c r="CAM12" s="41"/>
      <c r="CAN12" s="41"/>
      <c r="CAO12" s="41"/>
      <c r="CAP12" s="41"/>
      <c r="CAR12" s="38"/>
      <c r="CBF12" s="41"/>
      <c r="CBG12" s="41"/>
      <c r="CBH12" s="41"/>
      <c r="CBI12" s="41"/>
      <c r="CBJ12" s="41"/>
      <c r="CBL12" s="38"/>
      <c r="CBZ12" s="41"/>
      <c r="CCA12" s="41"/>
      <c r="CCB12" s="41"/>
      <c r="CCC12" s="41"/>
      <c r="CCD12" s="41"/>
      <c r="CCF12" s="38"/>
      <c r="CCT12" s="41"/>
      <c r="CCU12" s="41"/>
      <c r="CCV12" s="41"/>
      <c r="CCW12" s="41"/>
      <c r="CCX12" s="41"/>
      <c r="CCZ12" s="38"/>
      <c r="CDN12" s="41"/>
      <c r="CDO12" s="41"/>
      <c r="CDP12" s="41"/>
      <c r="CDQ12" s="41"/>
      <c r="CDR12" s="41"/>
      <c r="CDT12" s="38"/>
      <c r="CEH12" s="41"/>
      <c r="CEI12" s="41"/>
      <c r="CEJ12" s="41"/>
      <c r="CEK12" s="41"/>
      <c r="CEL12" s="41"/>
      <c r="CEN12" s="38"/>
      <c r="CFB12" s="41"/>
      <c r="CFC12" s="41"/>
      <c r="CFD12" s="41"/>
      <c r="CFE12" s="41"/>
      <c r="CFF12" s="41"/>
      <c r="CFH12" s="38"/>
      <c r="CFV12" s="41"/>
      <c r="CFW12" s="41"/>
      <c r="CFX12" s="41"/>
      <c r="CFY12" s="41"/>
      <c r="CFZ12" s="41"/>
      <c r="CGB12" s="38"/>
      <c r="CGP12" s="41"/>
      <c r="CGQ12" s="41"/>
      <c r="CGR12" s="41"/>
      <c r="CGS12" s="41"/>
      <c r="CGT12" s="41"/>
      <c r="CGV12" s="38"/>
      <c r="CHJ12" s="41"/>
      <c r="CHK12" s="41"/>
      <c r="CHL12" s="41"/>
      <c r="CHM12" s="41"/>
      <c r="CHN12" s="41"/>
      <c r="CHP12" s="38"/>
      <c r="CID12" s="41"/>
      <c r="CIE12" s="41"/>
      <c r="CIF12" s="41"/>
      <c r="CIG12" s="41"/>
      <c r="CIH12" s="41"/>
      <c r="CIJ12" s="38"/>
      <c r="CIX12" s="41"/>
      <c r="CIY12" s="41"/>
      <c r="CIZ12" s="41"/>
      <c r="CJA12" s="41"/>
      <c r="CJB12" s="41"/>
      <c r="CJD12" s="38"/>
      <c r="CJR12" s="41"/>
      <c r="CJS12" s="41"/>
      <c r="CJT12" s="41"/>
      <c r="CJU12" s="41"/>
      <c r="CJV12" s="41"/>
      <c r="CJX12" s="38"/>
      <c r="CKL12" s="41"/>
      <c r="CKM12" s="41"/>
      <c r="CKN12" s="41"/>
      <c r="CKO12" s="41"/>
      <c r="CKP12" s="41"/>
      <c r="CKR12" s="38"/>
      <c r="CLF12" s="41"/>
      <c r="CLG12" s="41"/>
      <c r="CLH12" s="41"/>
      <c r="CLI12" s="41"/>
      <c r="CLJ12" s="41"/>
      <c r="CLL12" s="38"/>
      <c r="CLZ12" s="41"/>
      <c r="CMA12" s="41"/>
      <c r="CMB12" s="41"/>
      <c r="CMC12" s="41"/>
      <c r="CMD12" s="41"/>
      <c r="CMF12" s="38"/>
      <c r="CMT12" s="41"/>
      <c r="CMU12" s="41"/>
      <c r="CMV12" s="41"/>
      <c r="CMW12" s="41"/>
      <c r="CMX12" s="41"/>
      <c r="CMZ12" s="38"/>
      <c r="CNN12" s="41"/>
      <c r="CNO12" s="41"/>
      <c r="CNP12" s="41"/>
      <c r="CNQ12" s="41"/>
      <c r="CNR12" s="41"/>
      <c r="CNT12" s="38"/>
      <c r="COH12" s="41"/>
      <c r="COI12" s="41"/>
      <c r="COJ12" s="41"/>
      <c r="COK12" s="41"/>
      <c r="COL12" s="41"/>
      <c r="CON12" s="38"/>
      <c r="CPB12" s="41"/>
      <c r="CPC12" s="41"/>
      <c r="CPD12" s="41"/>
      <c r="CPE12" s="41"/>
      <c r="CPF12" s="41"/>
      <c r="CPH12" s="38"/>
      <c r="CPV12" s="41"/>
      <c r="CPW12" s="41"/>
      <c r="CPX12" s="41"/>
      <c r="CPY12" s="41"/>
      <c r="CPZ12" s="41"/>
      <c r="CQB12" s="38"/>
      <c r="CQP12" s="41"/>
      <c r="CQQ12" s="41"/>
      <c r="CQR12" s="41"/>
      <c r="CQS12" s="41"/>
      <c r="CQT12" s="41"/>
      <c r="CQV12" s="38"/>
      <c r="CRJ12" s="41"/>
      <c r="CRK12" s="41"/>
      <c r="CRL12" s="41"/>
      <c r="CRM12" s="41"/>
      <c r="CRN12" s="41"/>
      <c r="CRP12" s="38"/>
      <c r="CSD12" s="41"/>
      <c r="CSE12" s="41"/>
      <c r="CSF12" s="41"/>
      <c r="CSG12" s="41"/>
      <c r="CSH12" s="41"/>
      <c r="CSJ12" s="38"/>
      <c r="CSX12" s="41"/>
      <c r="CSY12" s="41"/>
      <c r="CSZ12" s="41"/>
      <c r="CTA12" s="41"/>
      <c r="CTB12" s="41"/>
      <c r="CTD12" s="38"/>
      <c r="CTR12" s="41"/>
      <c r="CTS12" s="41"/>
      <c r="CTT12" s="41"/>
      <c r="CTU12" s="41"/>
      <c r="CTV12" s="41"/>
      <c r="CTX12" s="38"/>
      <c r="CUL12" s="41"/>
      <c r="CUM12" s="41"/>
      <c r="CUN12" s="41"/>
      <c r="CUO12" s="41"/>
      <c r="CUP12" s="41"/>
      <c r="CUR12" s="38"/>
      <c r="CVF12" s="41"/>
      <c r="CVG12" s="41"/>
      <c r="CVH12" s="41"/>
      <c r="CVI12" s="41"/>
      <c r="CVJ12" s="41"/>
      <c r="CVL12" s="38"/>
      <c r="CVZ12" s="41"/>
      <c r="CWA12" s="41"/>
      <c r="CWB12" s="41"/>
      <c r="CWC12" s="41"/>
      <c r="CWD12" s="41"/>
      <c r="CWF12" s="38"/>
      <c r="CWT12" s="41"/>
      <c r="CWU12" s="41"/>
      <c r="CWV12" s="41"/>
      <c r="CWW12" s="41"/>
      <c r="CWX12" s="41"/>
      <c r="CWZ12" s="38"/>
      <c r="CXN12" s="41"/>
      <c r="CXO12" s="41"/>
      <c r="CXP12" s="41"/>
      <c r="CXQ12" s="41"/>
      <c r="CXR12" s="41"/>
      <c r="CXT12" s="38"/>
      <c r="CYH12" s="41"/>
      <c r="CYI12" s="41"/>
      <c r="CYJ12" s="41"/>
      <c r="CYK12" s="41"/>
      <c r="CYL12" s="41"/>
      <c r="CYN12" s="38"/>
      <c r="CZB12" s="41"/>
      <c r="CZC12" s="41"/>
      <c r="CZD12" s="41"/>
      <c r="CZE12" s="41"/>
      <c r="CZF12" s="41"/>
      <c r="CZH12" s="38"/>
      <c r="CZV12" s="41"/>
      <c r="CZW12" s="41"/>
      <c r="CZX12" s="41"/>
      <c r="CZY12" s="41"/>
      <c r="CZZ12" s="41"/>
      <c r="DAB12" s="38"/>
      <c r="DAP12" s="41"/>
      <c r="DAQ12" s="41"/>
      <c r="DAR12" s="41"/>
      <c r="DAS12" s="41"/>
      <c r="DAT12" s="41"/>
      <c r="DAV12" s="38"/>
      <c r="DBJ12" s="41"/>
      <c r="DBK12" s="41"/>
      <c r="DBL12" s="41"/>
      <c r="DBM12" s="41"/>
      <c r="DBN12" s="41"/>
      <c r="DBP12" s="38"/>
      <c r="DCD12" s="41"/>
      <c r="DCE12" s="41"/>
      <c r="DCF12" s="41"/>
      <c r="DCG12" s="41"/>
      <c r="DCH12" s="41"/>
      <c r="DCJ12" s="38"/>
      <c r="DCX12" s="41"/>
      <c r="DCY12" s="41"/>
      <c r="DCZ12" s="41"/>
      <c r="DDA12" s="41"/>
      <c r="DDB12" s="41"/>
      <c r="DDD12" s="38"/>
      <c r="DDR12" s="41"/>
      <c r="DDS12" s="41"/>
      <c r="DDT12" s="41"/>
      <c r="DDU12" s="41"/>
      <c r="DDV12" s="41"/>
      <c r="DDX12" s="38"/>
      <c r="DEL12" s="41"/>
      <c r="DEM12" s="41"/>
      <c r="DEN12" s="41"/>
      <c r="DEO12" s="41"/>
      <c r="DEP12" s="41"/>
      <c r="DER12" s="38"/>
      <c r="DFF12" s="41"/>
      <c r="DFG12" s="41"/>
      <c r="DFH12" s="41"/>
      <c r="DFI12" s="41"/>
      <c r="DFJ12" s="41"/>
      <c r="DFL12" s="38"/>
      <c r="DFZ12" s="41"/>
      <c r="DGA12" s="41"/>
      <c r="DGB12" s="41"/>
      <c r="DGC12" s="41"/>
      <c r="DGD12" s="41"/>
      <c r="DGF12" s="38"/>
      <c r="DGT12" s="41"/>
      <c r="DGU12" s="41"/>
      <c r="DGV12" s="41"/>
      <c r="DGW12" s="41"/>
      <c r="DGX12" s="41"/>
      <c r="DGZ12" s="38"/>
      <c r="DHN12" s="41"/>
      <c r="DHO12" s="41"/>
      <c r="DHP12" s="41"/>
      <c r="DHQ12" s="41"/>
      <c r="DHR12" s="41"/>
      <c r="DHT12" s="38"/>
      <c r="DIH12" s="41"/>
      <c r="DII12" s="41"/>
      <c r="DIJ12" s="41"/>
      <c r="DIK12" s="41"/>
      <c r="DIL12" s="41"/>
      <c r="DIN12" s="38"/>
      <c r="DJB12" s="41"/>
      <c r="DJC12" s="41"/>
      <c r="DJD12" s="41"/>
      <c r="DJE12" s="41"/>
      <c r="DJF12" s="41"/>
      <c r="DJH12" s="38"/>
      <c r="DJV12" s="41"/>
      <c r="DJW12" s="41"/>
      <c r="DJX12" s="41"/>
      <c r="DJY12" s="41"/>
      <c r="DJZ12" s="41"/>
      <c r="DKB12" s="38"/>
      <c r="DKP12" s="41"/>
      <c r="DKQ12" s="41"/>
      <c r="DKR12" s="41"/>
      <c r="DKS12" s="41"/>
      <c r="DKT12" s="41"/>
      <c r="DKV12" s="38"/>
      <c r="DLJ12" s="41"/>
      <c r="DLK12" s="41"/>
      <c r="DLL12" s="41"/>
      <c r="DLM12" s="41"/>
      <c r="DLN12" s="41"/>
      <c r="DLP12" s="38"/>
      <c r="DMD12" s="41"/>
      <c r="DME12" s="41"/>
      <c r="DMF12" s="41"/>
      <c r="DMG12" s="41"/>
      <c r="DMH12" s="41"/>
      <c r="DMJ12" s="38"/>
      <c r="DMX12" s="41"/>
      <c r="DMY12" s="41"/>
      <c r="DMZ12" s="41"/>
      <c r="DNA12" s="41"/>
      <c r="DNB12" s="41"/>
      <c r="DND12" s="38"/>
      <c r="DNR12" s="41"/>
      <c r="DNS12" s="41"/>
      <c r="DNT12" s="41"/>
      <c r="DNU12" s="41"/>
      <c r="DNV12" s="41"/>
      <c r="DNX12" s="38"/>
      <c r="DOL12" s="41"/>
      <c r="DOM12" s="41"/>
      <c r="DON12" s="41"/>
      <c r="DOO12" s="41"/>
      <c r="DOP12" s="41"/>
      <c r="DOR12" s="38"/>
      <c r="DPF12" s="41"/>
      <c r="DPG12" s="41"/>
      <c r="DPH12" s="41"/>
      <c r="DPI12" s="41"/>
      <c r="DPJ12" s="41"/>
      <c r="DPL12" s="38"/>
      <c r="DPZ12" s="41"/>
      <c r="DQA12" s="41"/>
      <c r="DQB12" s="41"/>
      <c r="DQC12" s="41"/>
      <c r="DQD12" s="41"/>
      <c r="DQF12" s="38"/>
      <c r="DQT12" s="41"/>
      <c r="DQU12" s="41"/>
      <c r="DQV12" s="41"/>
      <c r="DQW12" s="41"/>
      <c r="DQX12" s="41"/>
      <c r="DQZ12" s="38"/>
      <c r="DRN12" s="41"/>
      <c r="DRO12" s="41"/>
      <c r="DRP12" s="41"/>
      <c r="DRQ12" s="41"/>
      <c r="DRR12" s="41"/>
      <c r="DRT12" s="38"/>
      <c r="DSH12" s="41"/>
      <c r="DSI12" s="41"/>
      <c r="DSJ12" s="41"/>
      <c r="DSK12" s="41"/>
      <c r="DSL12" s="41"/>
      <c r="DSN12" s="38"/>
      <c r="DTB12" s="41"/>
      <c r="DTC12" s="41"/>
      <c r="DTD12" s="41"/>
      <c r="DTE12" s="41"/>
      <c r="DTF12" s="41"/>
      <c r="DTH12" s="38"/>
      <c r="DTV12" s="41"/>
      <c r="DTW12" s="41"/>
      <c r="DTX12" s="41"/>
      <c r="DTY12" s="41"/>
      <c r="DTZ12" s="41"/>
      <c r="DUB12" s="38"/>
      <c r="DUP12" s="41"/>
      <c r="DUQ12" s="41"/>
      <c r="DUR12" s="41"/>
      <c r="DUS12" s="41"/>
      <c r="DUT12" s="41"/>
      <c r="DUV12" s="38"/>
      <c r="DVJ12" s="41"/>
      <c r="DVK12" s="41"/>
      <c r="DVL12" s="41"/>
      <c r="DVM12" s="41"/>
      <c r="DVN12" s="41"/>
      <c r="DVP12" s="38"/>
      <c r="DWD12" s="41"/>
      <c r="DWE12" s="41"/>
      <c r="DWF12" s="41"/>
      <c r="DWG12" s="41"/>
      <c r="DWH12" s="41"/>
      <c r="DWJ12" s="38"/>
      <c r="DWX12" s="41"/>
      <c r="DWY12" s="41"/>
      <c r="DWZ12" s="41"/>
      <c r="DXA12" s="41"/>
      <c r="DXB12" s="41"/>
      <c r="DXD12" s="38"/>
      <c r="DXR12" s="41"/>
      <c r="DXS12" s="41"/>
      <c r="DXT12" s="41"/>
      <c r="DXU12" s="41"/>
      <c r="DXV12" s="41"/>
      <c r="DXX12" s="38"/>
      <c r="DYL12" s="41"/>
      <c r="DYM12" s="41"/>
      <c r="DYN12" s="41"/>
      <c r="DYO12" s="41"/>
      <c r="DYP12" s="41"/>
      <c r="DYR12" s="38"/>
      <c r="DZF12" s="41"/>
      <c r="DZG12" s="41"/>
      <c r="DZH12" s="41"/>
      <c r="DZI12" s="41"/>
      <c r="DZJ12" s="41"/>
      <c r="DZL12" s="38"/>
      <c r="DZZ12" s="41"/>
      <c r="EAA12" s="41"/>
      <c r="EAB12" s="41"/>
      <c r="EAC12" s="41"/>
      <c r="EAD12" s="41"/>
      <c r="EAF12" s="38"/>
      <c r="EAT12" s="41"/>
      <c r="EAU12" s="41"/>
      <c r="EAV12" s="41"/>
      <c r="EAW12" s="41"/>
      <c r="EAX12" s="41"/>
      <c r="EAZ12" s="38"/>
      <c r="EBN12" s="41"/>
      <c r="EBO12" s="41"/>
      <c r="EBP12" s="41"/>
      <c r="EBQ12" s="41"/>
      <c r="EBR12" s="41"/>
      <c r="EBT12" s="38"/>
      <c r="ECH12" s="41"/>
      <c r="ECI12" s="41"/>
      <c r="ECJ12" s="41"/>
      <c r="ECK12" s="41"/>
      <c r="ECL12" s="41"/>
      <c r="ECN12" s="38"/>
      <c r="EDB12" s="41"/>
      <c r="EDC12" s="41"/>
      <c r="EDD12" s="41"/>
      <c r="EDE12" s="41"/>
      <c r="EDF12" s="41"/>
      <c r="EDH12" s="38"/>
      <c r="EDV12" s="41"/>
      <c r="EDW12" s="41"/>
      <c r="EDX12" s="41"/>
      <c r="EDY12" s="41"/>
      <c r="EDZ12" s="41"/>
      <c r="EEB12" s="38"/>
      <c r="EEP12" s="41"/>
      <c r="EEQ12" s="41"/>
      <c r="EER12" s="41"/>
      <c r="EES12" s="41"/>
      <c r="EET12" s="41"/>
      <c r="EEV12" s="38"/>
      <c r="EFJ12" s="41"/>
      <c r="EFK12" s="41"/>
      <c r="EFL12" s="41"/>
      <c r="EFM12" s="41"/>
      <c r="EFN12" s="41"/>
      <c r="EFP12" s="38"/>
      <c r="EGD12" s="41"/>
      <c r="EGE12" s="41"/>
      <c r="EGF12" s="41"/>
      <c r="EGG12" s="41"/>
      <c r="EGH12" s="41"/>
      <c r="EGJ12" s="38"/>
      <c r="EGX12" s="41"/>
      <c r="EGY12" s="41"/>
      <c r="EGZ12" s="41"/>
      <c r="EHA12" s="41"/>
      <c r="EHB12" s="41"/>
      <c r="EHD12" s="38"/>
      <c r="EHR12" s="41"/>
      <c r="EHS12" s="41"/>
      <c r="EHT12" s="41"/>
      <c r="EHU12" s="41"/>
      <c r="EHV12" s="41"/>
      <c r="EHX12" s="38"/>
      <c r="EIL12" s="41"/>
      <c r="EIM12" s="41"/>
      <c r="EIN12" s="41"/>
      <c r="EIO12" s="41"/>
      <c r="EIP12" s="41"/>
      <c r="EIR12" s="38"/>
      <c r="EJF12" s="41"/>
      <c r="EJG12" s="41"/>
      <c r="EJH12" s="41"/>
      <c r="EJI12" s="41"/>
      <c r="EJJ12" s="41"/>
      <c r="EJL12" s="38"/>
      <c r="EJZ12" s="41"/>
      <c r="EKA12" s="41"/>
      <c r="EKB12" s="41"/>
      <c r="EKC12" s="41"/>
      <c r="EKD12" s="41"/>
      <c r="EKF12" s="38"/>
      <c r="EKT12" s="41"/>
      <c r="EKU12" s="41"/>
      <c r="EKV12" s="41"/>
      <c r="EKW12" s="41"/>
      <c r="EKX12" s="41"/>
      <c r="EKZ12" s="38"/>
      <c r="ELN12" s="41"/>
      <c r="ELO12" s="41"/>
      <c r="ELP12" s="41"/>
      <c r="ELQ12" s="41"/>
      <c r="ELR12" s="41"/>
      <c r="ELT12" s="38"/>
      <c r="EMH12" s="41"/>
      <c r="EMI12" s="41"/>
      <c r="EMJ12" s="41"/>
      <c r="EMK12" s="41"/>
      <c r="EML12" s="41"/>
      <c r="EMN12" s="38"/>
      <c r="ENB12" s="41"/>
      <c r="ENC12" s="41"/>
      <c r="END12" s="41"/>
      <c r="ENE12" s="41"/>
      <c r="ENF12" s="41"/>
      <c r="ENH12" s="38"/>
      <c r="ENV12" s="41"/>
      <c r="ENW12" s="41"/>
      <c r="ENX12" s="41"/>
      <c r="ENY12" s="41"/>
      <c r="ENZ12" s="41"/>
      <c r="EOB12" s="38"/>
      <c r="EOP12" s="41"/>
      <c r="EOQ12" s="41"/>
      <c r="EOR12" s="41"/>
      <c r="EOS12" s="41"/>
      <c r="EOT12" s="41"/>
      <c r="EOV12" s="38"/>
      <c r="EPJ12" s="41"/>
      <c r="EPK12" s="41"/>
      <c r="EPL12" s="41"/>
      <c r="EPM12" s="41"/>
      <c r="EPN12" s="41"/>
      <c r="EPP12" s="38"/>
      <c r="EQD12" s="41"/>
      <c r="EQE12" s="41"/>
      <c r="EQF12" s="41"/>
      <c r="EQG12" s="41"/>
      <c r="EQH12" s="41"/>
      <c r="EQJ12" s="38"/>
      <c r="EQX12" s="41"/>
      <c r="EQY12" s="41"/>
      <c r="EQZ12" s="41"/>
      <c r="ERA12" s="41"/>
      <c r="ERB12" s="41"/>
      <c r="ERD12" s="38"/>
      <c r="ERR12" s="41"/>
      <c r="ERS12" s="41"/>
      <c r="ERT12" s="41"/>
      <c r="ERU12" s="41"/>
      <c r="ERV12" s="41"/>
      <c r="ERX12" s="38"/>
      <c r="ESL12" s="41"/>
      <c r="ESM12" s="41"/>
      <c r="ESN12" s="41"/>
      <c r="ESO12" s="41"/>
      <c r="ESP12" s="41"/>
      <c r="ESR12" s="38"/>
      <c r="ETF12" s="41"/>
      <c r="ETG12" s="41"/>
      <c r="ETH12" s="41"/>
      <c r="ETI12" s="41"/>
      <c r="ETJ12" s="41"/>
      <c r="ETL12" s="38"/>
      <c r="ETZ12" s="41"/>
      <c r="EUA12" s="41"/>
      <c r="EUB12" s="41"/>
      <c r="EUC12" s="41"/>
      <c r="EUD12" s="41"/>
      <c r="EUF12" s="38"/>
      <c r="EUT12" s="41"/>
      <c r="EUU12" s="41"/>
      <c r="EUV12" s="41"/>
      <c r="EUW12" s="41"/>
      <c r="EUX12" s="41"/>
      <c r="EUZ12" s="38"/>
      <c r="EVN12" s="41"/>
      <c r="EVO12" s="41"/>
      <c r="EVP12" s="41"/>
      <c r="EVQ12" s="41"/>
      <c r="EVR12" s="41"/>
      <c r="EVT12" s="38"/>
      <c r="EWH12" s="41"/>
      <c r="EWI12" s="41"/>
      <c r="EWJ12" s="41"/>
      <c r="EWK12" s="41"/>
      <c r="EWL12" s="41"/>
      <c r="EWN12" s="38"/>
      <c r="EXB12" s="41"/>
      <c r="EXC12" s="41"/>
      <c r="EXD12" s="41"/>
      <c r="EXE12" s="41"/>
      <c r="EXF12" s="41"/>
      <c r="EXH12" s="38"/>
      <c r="EXV12" s="41"/>
      <c r="EXW12" s="41"/>
      <c r="EXX12" s="41"/>
      <c r="EXY12" s="41"/>
      <c r="EXZ12" s="41"/>
      <c r="EYB12" s="38"/>
      <c r="EYP12" s="41"/>
      <c r="EYQ12" s="41"/>
      <c r="EYR12" s="41"/>
      <c r="EYS12" s="41"/>
      <c r="EYT12" s="41"/>
      <c r="EYV12" s="38"/>
      <c r="EZJ12" s="41"/>
      <c r="EZK12" s="41"/>
      <c r="EZL12" s="41"/>
      <c r="EZM12" s="41"/>
      <c r="EZN12" s="41"/>
      <c r="EZP12" s="38"/>
      <c r="FAD12" s="41"/>
      <c r="FAE12" s="41"/>
      <c r="FAF12" s="41"/>
      <c r="FAG12" s="41"/>
      <c r="FAH12" s="41"/>
      <c r="FAJ12" s="38"/>
      <c r="FAX12" s="41"/>
      <c r="FAY12" s="41"/>
      <c r="FAZ12" s="41"/>
      <c r="FBA12" s="41"/>
      <c r="FBB12" s="41"/>
      <c r="FBD12" s="38"/>
      <c r="FBR12" s="41"/>
      <c r="FBS12" s="41"/>
      <c r="FBT12" s="41"/>
      <c r="FBU12" s="41"/>
      <c r="FBV12" s="41"/>
      <c r="FBX12" s="38"/>
      <c r="FCL12" s="41"/>
      <c r="FCM12" s="41"/>
      <c r="FCN12" s="41"/>
      <c r="FCO12" s="41"/>
      <c r="FCP12" s="41"/>
      <c r="FCR12" s="38"/>
      <c r="FDF12" s="41"/>
      <c r="FDG12" s="41"/>
      <c r="FDH12" s="41"/>
      <c r="FDI12" s="41"/>
      <c r="FDJ12" s="41"/>
      <c r="FDL12" s="38"/>
      <c r="FDZ12" s="41"/>
      <c r="FEA12" s="41"/>
      <c r="FEB12" s="41"/>
      <c r="FEC12" s="41"/>
      <c r="FED12" s="41"/>
      <c r="FEF12" s="38"/>
      <c r="FET12" s="41"/>
      <c r="FEU12" s="41"/>
      <c r="FEV12" s="41"/>
      <c r="FEW12" s="41"/>
      <c r="FEX12" s="41"/>
      <c r="FEZ12" s="38"/>
      <c r="FFN12" s="41"/>
      <c r="FFO12" s="41"/>
      <c r="FFP12" s="41"/>
      <c r="FFQ12" s="41"/>
      <c r="FFR12" s="41"/>
      <c r="FFT12" s="38"/>
      <c r="FGH12" s="41"/>
      <c r="FGI12" s="41"/>
      <c r="FGJ12" s="41"/>
      <c r="FGK12" s="41"/>
      <c r="FGL12" s="41"/>
      <c r="FGN12" s="38"/>
      <c r="FHB12" s="41"/>
      <c r="FHC12" s="41"/>
      <c r="FHD12" s="41"/>
      <c r="FHE12" s="41"/>
      <c r="FHF12" s="41"/>
      <c r="FHH12" s="38"/>
      <c r="FHV12" s="41"/>
      <c r="FHW12" s="41"/>
      <c r="FHX12" s="41"/>
      <c r="FHY12" s="41"/>
      <c r="FHZ12" s="41"/>
      <c r="FIB12" s="38"/>
      <c r="FIP12" s="41"/>
      <c r="FIQ12" s="41"/>
      <c r="FIR12" s="41"/>
      <c r="FIS12" s="41"/>
      <c r="FIT12" s="41"/>
      <c r="FIV12" s="38"/>
      <c r="FJJ12" s="41"/>
      <c r="FJK12" s="41"/>
      <c r="FJL12" s="41"/>
      <c r="FJM12" s="41"/>
      <c r="FJN12" s="41"/>
      <c r="FJP12" s="38"/>
      <c r="FKD12" s="41"/>
      <c r="FKE12" s="41"/>
      <c r="FKF12" s="41"/>
      <c r="FKG12" s="41"/>
      <c r="FKH12" s="41"/>
      <c r="FKJ12" s="38"/>
      <c r="FKX12" s="41"/>
      <c r="FKY12" s="41"/>
      <c r="FKZ12" s="41"/>
      <c r="FLA12" s="41"/>
      <c r="FLB12" s="41"/>
      <c r="FLD12" s="38"/>
      <c r="FLR12" s="41"/>
      <c r="FLS12" s="41"/>
      <c r="FLT12" s="41"/>
      <c r="FLU12" s="41"/>
      <c r="FLV12" s="41"/>
      <c r="FLX12" s="38"/>
      <c r="FML12" s="41"/>
      <c r="FMM12" s="41"/>
      <c r="FMN12" s="41"/>
      <c r="FMO12" s="41"/>
      <c r="FMP12" s="41"/>
      <c r="FMR12" s="38"/>
      <c r="FNF12" s="41"/>
      <c r="FNG12" s="41"/>
      <c r="FNH12" s="41"/>
      <c r="FNI12" s="41"/>
      <c r="FNJ12" s="41"/>
      <c r="FNL12" s="38"/>
      <c r="FNZ12" s="41"/>
      <c r="FOA12" s="41"/>
      <c r="FOB12" s="41"/>
      <c r="FOC12" s="41"/>
      <c r="FOD12" s="41"/>
      <c r="FOF12" s="38"/>
      <c r="FOT12" s="41"/>
      <c r="FOU12" s="41"/>
      <c r="FOV12" s="41"/>
      <c r="FOW12" s="41"/>
      <c r="FOX12" s="41"/>
      <c r="FOZ12" s="38"/>
      <c r="FPN12" s="41"/>
      <c r="FPO12" s="41"/>
      <c r="FPP12" s="41"/>
      <c r="FPQ12" s="41"/>
      <c r="FPR12" s="41"/>
      <c r="FPT12" s="38"/>
      <c r="FQH12" s="41"/>
      <c r="FQI12" s="41"/>
      <c r="FQJ12" s="41"/>
      <c r="FQK12" s="41"/>
      <c r="FQL12" s="41"/>
      <c r="FQN12" s="38"/>
      <c r="FRB12" s="41"/>
      <c r="FRC12" s="41"/>
      <c r="FRD12" s="41"/>
      <c r="FRE12" s="41"/>
      <c r="FRF12" s="41"/>
      <c r="FRH12" s="38"/>
      <c r="FRV12" s="41"/>
      <c r="FRW12" s="41"/>
      <c r="FRX12" s="41"/>
      <c r="FRY12" s="41"/>
      <c r="FRZ12" s="41"/>
      <c r="FSB12" s="38"/>
      <c r="FSP12" s="41"/>
      <c r="FSQ12" s="41"/>
      <c r="FSR12" s="41"/>
      <c r="FSS12" s="41"/>
      <c r="FST12" s="41"/>
      <c r="FSV12" s="38"/>
      <c r="FTJ12" s="41"/>
      <c r="FTK12" s="41"/>
      <c r="FTL12" s="41"/>
      <c r="FTM12" s="41"/>
      <c r="FTN12" s="41"/>
      <c r="FTP12" s="38"/>
      <c r="FUD12" s="41"/>
      <c r="FUE12" s="41"/>
      <c r="FUF12" s="41"/>
      <c r="FUG12" s="41"/>
      <c r="FUH12" s="41"/>
      <c r="FUJ12" s="38"/>
      <c r="FUX12" s="41"/>
      <c r="FUY12" s="41"/>
      <c r="FUZ12" s="41"/>
      <c r="FVA12" s="41"/>
      <c r="FVB12" s="41"/>
      <c r="FVD12" s="38"/>
      <c r="FVR12" s="41"/>
      <c r="FVS12" s="41"/>
      <c r="FVT12" s="41"/>
      <c r="FVU12" s="41"/>
      <c r="FVV12" s="41"/>
      <c r="FVX12" s="38"/>
      <c r="FWL12" s="41"/>
      <c r="FWM12" s="41"/>
      <c r="FWN12" s="41"/>
      <c r="FWO12" s="41"/>
      <c r="FWP12" s="41"/>
      <c r="FWR12" s="38"/>
      <c r="FXF12" s="41"/>
      <c r="FXG12" s="41"/>
      <c r="FXH12" s="41"/>
      <c r="FXI12" s="41"/>
      <c r="FXJ12" s="41"/>
      <c r="FXL12" s="38"/>
      <c r="FXZ12" s="41"/>
      <c r="FYA12" s="41"/>
      <c r="FYB12" s="41"/>
      <c r="FYC12" s="41"/>
      <c r="FYD12" s="41"/>
      <c r="FYF12" s="38"/>
      <c r="FYT12" s="41"/>
      <c r="FYU12" s="41"/>
      <c r="FYV12" s="41"/>
      <c r="FYW12" s="41"/>
      <c r="FYX12" s="41"/>
      <c r="FYZ12" s="38"/>
      <c r="FZN12" s="41"/>
      <c r="FZO12" s="41"/>
      <c r="FZP12" s="41"/>
      <c r="FZQ12" s="41"/>
      <c r="FZR12" s="41"/>
      <c r="FZT12" s="38"/>
      <c r="GAH12" s="41"/>
      <c r="GAI12" s="41"/>
      <c r="GAJ12" s="41"/>
      <c r="GAK12" s="41"/>
      <c r="GAL12" s="41"/>
      <c r="GAN12" s="38"/>
      <c r="GBB12" s="41"/>
      <c r="GBC12" s="41"/>
      <c r="GBD12" s="41"/>
      <c r="GBE12" s="41"/>
      <c r="GBF12" s="41"/>
      <c r="GBH12" s="38"/>
      <c r="GBV12" s="41"/>
      <c r="GBW12" s="41"/>
      <c r="GBX12" s="41"/>
      <c r="GBY12" s="41"/>
      <c r="GBZ12" s="41"/>
      <c r="GCB12" s="38"/>
      <c r="GCP12" s="41"/>
      <c r="GCQ12" s="41"/>
      <c r="GCR12" s="41"/>
      <c r="GCS12" s="41"/>
      <c r="GCT12" s="41"/>
      <c r="GCV12" s="38"/>
      <c r="GDJ12" s="41"/>
      <c r="GDK12" s="41"/>
      <c r="GDL12" s="41"/>
      <c r="GDM12" s="41"/>
      <c r="GDN12" s="41"/>
      <c r="GDP12" s="38"/>
      <c r="GED12" s="41"/>
      <c r="GEE12" s="41"/>
      <c r="GEF12" s="41"/>
      <c r="GEG12" s="41"/>
      <c r="GEH12" s="41"/>
      <c r="GEJ12" s="38"/>
      <c r="GEX12" s="41"/>
      <c r="GEY12" s="41"/>
      <c r="GEZ12" s="41"/>
      <c r="GFA12" s="41"/>
      <c r="GFB12" s="41"/>
      <c r="GFD12" s="38"/>
      <c r="GFR12" s="41"/>
      <c r="GFS12" s="41"/>
      <c r="GFT12" s="41"/>
      <c r="GFU12" s="41"/>
      <c r="GFV12" s="41"/>
      <c r="GFX12" s="38"/>
      <c r="GGL12" s="41"/>
      <c r="GGM12" s="41"/>
      <c r="GGN12" s="41"/>
      <c r="GGO12" s="41"/>
      <c r="GGP12" s="41"/>
      <c r="GGR12" s="38"/>
      <c r="GHF12" s="41"/>
      <c r="GHG12" s="41"/>
      <c r="GHH12" s="41"/>
      <c r="GHI12" s="41"/>
      <c r="GHJ12" s="41"/>
      <c r="GHL12" s="38"/>
      <c r="GHZ12" s="41"/>
      <c r="GIA12" s="41"/>
      <c r="GIB12" s="41"/>
      <c r="GIC12" s="41"/>
      <c r="GID12" s="41"/>
      <c r="GIF12" s="38"/>
      <c r="GIT12" s="41"/>
      <c r="GIU12" s="41"/>
      <c r="GIV12" s="41"/>
      <c r="GIW12" s="41"/>
      <c r="GIX12" s="41"/>
      <c r="GIZ12" s="38"/>
      <c r="GJN12" s="41"/>
      <c r="GJO12" s="41"/>
      <c r="GJP12" s="41"/>
      <c r="GJQ12" s="41"/>
      <c r="GJR12" s="41"/>
      <c r="GJT12" s="38"/>
      <c r="GKH12" s="41"/>
      <c r="GKI12" s="41"/>
      <c r="GKJ12" s="41"/>
      <c r="GKK12" s="41"/>
      <c r="GKL12" s="41"/>
      <c r="GKN12" s="38"/>
      <c r="GLB12" s="41"/>
      <c r="GLC12" s="41"/>
      <c r="GLD12" s="41"/>
      <c r="GLE12" s="41"/>
      <c r="GLF12" s="41"/>
      <c r="GLH12" s="38"/>
      <c r="GLV12" s="41"/>
      <c r="GLW12" s="41"/>
      <c r="GLX12" s="41"/>
      <c r="GLY12" s="41"/>
      <c r="GLZ12" s="41"/>
      <c r="GMB12" s="38"/>
      <c r="GMP12" s="41"/>
      <c r="GMQ12" s="41"/>
      <c r="GMR12" s="41"/>
      <c r="GMS12" s="41"/>
      <c r="GMT12" s="41"/>
      <c r="GMV12" s="38"/>
      <c r="GNJ12" s="41"/>
      <c r="GNK12" s="41"/>
      <c r="GNL12" s="41"/>
      <c r="GNM12" s="41"/>
      <c r="GNN12" s="41"/>
      <c r="GNP12" s="38"/>
      <c r="GOD12" s="41"/>
      <c r="GOE12" s="41"/>
      <c r="GOF12" s="41"/>
      <c r="GOG12" s="41"/>
      <c r="GOH12" s="41"/>
      <c r="GOJ12" s="38"/>
      <c r="GOX12" s="41"/>
      <c r="GOY12" s="41"/>
      <c r="GOZ12" s="41"/>
      <c r="GPA12" s="41"/>
      <c r="GPB12" s="41"/>
      <c r="GPD12" s="38"/>
      <c r="GPR12" s="41"/>
      <c r="GPS12" s="41"/>
      <c r="GPT12" s="41"/>
      <c r="GPU12" s="41"/>
      <c r="GPV12" s="41"/>
      <c r="GPX12" s="38"/>
      <c r="GQL12" s="41"/>
      <c r="GQM12" s="41"/>
      <c r="GQN12" s="41"/>
      <c r="GQO12" s="41"/>
      <c r="GQP12" s="41"/>
      <c r="GQR12" s="38"/>
      <c r="GRF12" s="41"/>
      <c r="GRG12" s="41"/>
      <c r="GRH12" s="41"/>
      <c r="GRI12" s="41"/>
      <c r="GRJ12" s="41"/>
      <c r="GRL12" s="38"/>
      <c r="GRZ12" s="41"/>
      <c r="GSA12" s="41"/>
      <c r="GSB12" s="41"/>
      <c r="GSC12" s="41"/>
      <c r="GSD12" s="41"/>
      <c r="GSF12" s="38"/>
      <c r="GST12" s="41"/>
      <c r="GSU12" s="41"/>
      <c r="GSV12" s="41"/>
      <c r="GSW12" s="41"/>
      <c r="GSX12" s="41"/>
      <c r="GSZ12" s="38"/>
      <c r="GTN12" s="41"/>
      <c r="GTO12" s="41"/>
      <c r="GTP12" s="41"/>
      <c r="GTQ12" s="41"/>
      <c r="GTR12" s="41"/>
      <c r="GTT12" s="38"/>
      <c r="GUH12" s="41"/>
      <c r="GUI12" s="41"/>
      <c r="GUJ12" s="41"/>
      <c r="GUK12" s="41"/>
      <c r="GUL12" s="41"/>
      <c r="GUN12" s="38"/>
      <c r="GVB12" s="41"/>
      <c r="GVC12" s="41"/>
      <c r="GVD12" s="41"/>
      <c r="GVE12" s="41"/>
      <c r="GVF12" s="41"/>
      <c r="GVH12" s="38"/>
      <c r="GVV12" s="41"/>
      <c r="GVW12" s="41"/>
      <c r="GVX12" s="41"/>
      <c r="GVY12" s="41"/>
      <c r="GVZ12" s="41"/>
      <c r="GWB12" s="38"/>
      <c r="GWP12" s="41"/>
      <c r="GWQ12" s="41"/>
      <c r="GWR12" s="41"/>
      <c r="GWS12" s="41"/>
      <c r="GWT12" s="41"/>
      <c r="GWV12" s="38"/>
      <c r="GXJ12" s="41"/>
      <c r="GXK12" s="41"/>
      <c r="GXL12" s="41"/>
      <c r="GXM12" s="41"/>
      <c r="GXN12" s="41"/>
      <c r="GXP12" s="38"/>
      <c r="GYD12" s="41"/>
      <c r="GYE12" s="41"/>
      <c r="GYF12" s="41"/>
      <c r="GYG12" s="41"/>
      <c r="GYH12" s="41"/>
      <c r="GYJ12" s="38"/>
      <c r="GYX12" s="41"/>
      <c r="GYY12" s="41"/>
      <c r="GYZ12" s="41"/>
      <c r="GZA12" s="41"/>
      <c r="GZB12" s="41"/>
      <c r="GZD12" s="38"/>
      <c r="GZR12" s="41"/>
      <c r="GZS12" s="41"/>
      <c r="GZT12" s="41"/>
      <c r="GZU12" s="41"/>
      <c r="GZV12" s="41"/>
      <c r="GZX12" s="38"/>
      <c r="HAL12" s="41"/>
      <c r="HAM12" s="41"/>
      <c r="HAN12" s="41"/>
      <c r="HAO12" s="41"/>
      <c r="HAP12" s="41"/>
      <c r="HAR12" s="38"/>
      <c r="HBF12" s="41"/>
      <c r="HBG12" s="41"/>
      <c r="HBH12" s="41"/>
      <c r="HBI12" s="41"/>
      <c r="HBJ12" s="41"/>
      <c r="HBL12" s="38"/>
      <c r="HBZ12" s="41"/>
      <c r="HCA12" s="41"/>
      <c r="HCB12" s="41"/>
      <c r="HCC12" s="41"/>
      <c r="HCD12" s="41"/>
      <c r="HCF12" s="38"/>
      <c r="HCT12" s="41"/>
      <c r="HCU12" s="41"/>
      <c r="HCV12" s="41"/>
      <c r="HCW12" s="41"/>
      <c r="HCX12" s="41"/>
      <c r="HCZ12" s="38"/>
      <c r="HDN12" s="41"/>
      <c r="HDO12" s="41"/>
      <c r="HDP12" s="41"/>
      <c r="HDQ12" s="41"/>
      <c r="HDR12" s="41"/>
      <c r="HDT12" s="38"/>
      <c r="HEH12" s="41"/>
      <c r="HEI12" s="41"/>
      <c r="HEJ12" s="41"/>
      <c r="HEK12" s="41"/>
      <c r="HEL12" s="41"/>
      <c r="HEN12" s="38"/>
      <c r="HFB12" s="41"/>
      <c r="HFC12" s="41"/>
      <c r="HFD12" s="41"/>
      <c r="HFE12" s="41"/>
      <c r="HFF12" s="41"/>
      <c r="HFH12" s="38"/>
      <c r="HFV12" s="41"/>
      <c r="HFW12" s="41"/>
      <c r="HFX12" s="41"/>
      <c r="HFY12" s="41"/>
      <c r="HFZ12" s="41"/>
      <c r="HGB12" s="38"/>
      <c r="HGP12" s="41"/>
      <c r="HGQ12" s="41"/>
      <c r="HGR12" s="41"/>
      <c r="HGS12" s="41"/>
      <c r="HGT12" s="41"/>
      <c r="HGV12" s="38"/>
      <c r="HHJ12" s="41"/>
      <c r="HHK12" s="41"/>
      <c r="HHL12" s="41"/>
      <c r="HHM12" s="41"/>
      <c r="HHN12" s="41"/>
      <c r="HHP12" s="38"/>
      <c r="HID12" s="41"/>
      <c r="HIE12" s="41"/>
      <c r="HIF12" s="41"/>
      <c r="HIG12" s="41"/>
      <c r="HIH12" s="41"/>
      <c r="HIJ12" s="38"/>
      <c r="HIX12" s="41"/>
      <c r="HIY12" s="41"/>
      <c r="HIZ12" s="41"/>
      <c r="HJA12" s="41"/>
      <c r="HJB12" s="41"/>
      <c r="HJD12" s="38"/>
      <c r="HJR12" s="41"/>
      <c r="HJS12" s="41"/>
      <c r="HJT12" s="41"/>
      <c r="HJU12" s="41"/>
      <c r="HJV12" s="41"/>
      <c r="HJX12" s="38"/>
      <c r="HKL12" s="41"/>
      <c r="HKM12" s="41"/>
      <c r="HKN12" s="41"/>
      <c r="HKO12" s="41"/>
      <c r="HKP12" s="41"/>
      <c r="HKR12" s="38"/>
      <c r="HLF12" s="41"/>
      <c r="HLG12" s="41"/>
      <c r="HLH12" s="41"/>
      <c r="HLI12" s="41"/>
      <c r="HLJ12" s="41"/>
      <c r="HLL12" s="38"/>
      <c r="HLZ12" s="41"/>
      <c r="HMA12" s="41"/>
      <c r="HMB12" s="41"/>
      <c r="HMC12" s="41"/>
      <c r="HMD12" s="41"/>
      <c r="HMF12" s="38"/>
      <c r="HMT12" s="41"/>
      <c r="HMU12" s="41"/>
      <c r="HMV12" s="41"/>
      <c r="HMW12" s="41"/>
      <c r="HMX12" s="41"/>
      <c r="HMZ12" s="38"/>
      <c r="HNN12" s="41"/>
      <c r="HNO12" s="41"/>
      <c r="HNP12" s="41"/>
      <c r="HNQ12" s="41"/>
      <c r="HNR12" s="41"/>
      <c r="HNT12" s="38"/>
      <c r="HOH12" s="41"/>
      <c r="HOI12" s="41"/>
      <c r="HOJ12" s="41"/>
      <c r="HOK12" s="41"/>
      <c r="HOL12" s="41"/>
      <c r="HON12" s="38"/>
      <c r="HPB12" s="41"/>
      <c r="HPC12" s="41"/>
      <c r="HPD12" s="41"/>
      <c r="HPE12" s="41"/>
      <c r="HPF12" s="41"/>
      <c r="HPH12" s="38"/>
      <c r="HPV12" s="41"/>
      <c r="HPW12" s="41"/>
      <c r="HPX12" s="41"/>
      <c r="HPY12" s="41"/>
      <c r="HPZ12" s="41"/>
      <c r="HQB12" s="38"/>
      <c r="HQP12" s="41"/>
      <c r="HQQ12" s="41"/>
      <c r="HQR12" s="41"/>
      <c r="HQS12" s="41"/>
      <c r="HQT12" s="41"/>
      <c r="HQV12" s="38"/>
      <c r="HRJ12" s="41"/>
      <c r="HRK12" s="41"/>
      <c r="HRL12" s="41"/>
      <c r="HRM12" s="41"/>
      <c r="HRN12" s="41"/>
      <c r="HRP12" s="38"/>
      <c r="HSD12" s="41"/>
      <c r="HSE12" s="41"/>
      <c r="HSF12" s="41"/>
      <c r="HSG12" s="41"/>
      <c r="HSH12" s="41"/>
      <c r="HSJ12" s="38"/>
      <c r="HSX12" s="41"/>
      <c r="HSY12" s="41"/>
      <c r="HSZ12" s="41"/>
      <c r="HTA12" s="41"/>
      <c r="HTB12" s="41"/>
      <c r="HTD12" s="38"/>
      <c r="HTR12" s="41"/>
      <c r="HTS12" s="41"/>
      <c r="HTT12" s="41"/>
      <c r="HTU12" s="41"/>
      <c r="HTV12" s="41"/>
      <c r="HTX12" s="38"/>
      <c r="HUL12" s="41"/>
      <c r="HUM12" s="41"/>
      <c r="HUN12" s="41"/>
      <c r="HUO12" s="41"/>
      <c r="HUP12" s="41"/>
      <c r="HUR12" s="38"/>
      <c r="HVF12" s="41"/>
      <c r="HVG12" s="41"/>
      <c r="HVH12" s="41"/>
      <c r="HVI12" s="41"/>
      <c r="HVJ12" s="41"/>
      <c r="HVL12" s="38"/>
      <c r="HVZ12" s="41"/>
      <c r="HWA12" s="41"/>
      <c r="HWB12" s="41"/>
      <c r="HWC12" s="41"/>
      <c r="HWD12" s="41"/>
      <c r="HWF12" s="38"/>
      <c r="HWT12" s="41"/>
      <c r="HWU12" s="41"/>
      <c r="HWV12" s="41"/>
      <c r="HWW12" s="41"/>
      <c r="HWX12" s="41"/>
      <c r="HWZ12" s="38"/>
      <c r="HXN12" s="41"/>
      <c r="HXO12" s="41"/>
      <c r="HXP12" s="41"/>
      <c r="HXQ12" s="41"/>
      <c r="HXR12" s="41"/>
      <c r="HXT12" s="38"/>
      <c r="HYH12" s="41"/>
      <c r="HYI12" s="41"/>
      <c r="HYJ12" s="41"/>
      <c r="HYK12" s="41"/>
      <c r="HYL12" s="41"/>
      <c r="HYN12" s="38"/>
      <c r="HZB12" s="41"/>
      <c r="HZC12" s="41"/>
      <c r="HZD12" s="41"/>
      <c r="HZE12" s="41"/>
      <c r="HZF12" s="41"/>
      <c r="HZH12" s="38"/>
      <c r="HZV12" s="41"/>
      <c r="HZW12" s="41"/>
      <c r="HZX12" s="41"/>
      <c r="HZY12" s="41"/>
      <c r="HZZ12" s="41"/>
      <c r="IAB12" s="38"/>
      <c r="IAP12" s="41"/>
      <c r="IAQ12" s="41"/>
      <c r="IAR12" s="41"/>
      <c r="IAS12" s="41"/>
      <c r="IAT12" s="41"/>
      <c r="IAV12" s="38"/>
      <c r="IBJ12" s="41"/>
      <c r="IBK12" s="41"/>
      <c r="IBL12" s="41"/>
      <c r="IBM12" s="41"/>
      <c r="IBN12" s="41"/>
      <c r="IBP12" s="38"/>
      <c r="ICD12" s="41"/>
      <c r="ICE12" s="41"/>
      <c r="ICF12" s="41"/>
      <c r="ICG12" s="41"/>
      <c r="ICH12" s="41"/>
      <c r="ICJ12" s="38"/>
      <c r="ICX12" s="41"/>
      <c r="ICY12" s="41"/>
      <c r="ICZ12" s="41"/>
      <c r="IDA12" s="41"/>
      <c r="IDB12" s="41"/>
      <c r="IDD12" s="38"/>
      <c r="IDR12" s="41"/>
      <c r="IDS12" s="41"/>
      <c r="IDT12" s="41"/>
      <c r="IDU12" s="41"/>
      <c r="IDV12" s="41"/>
      <c r="IDX12" s="38"/>
      <c r="IEL12" s="41"/>
      <c r="IEM12" s="41"/>
      <c r="IEN12" s="41"/>
      <c r="IEO12" s="41"/>
      <c r="IEP12" s="41"/>
      <c r="IER12" s="38"/>
      <c r="IFF12" s="41"/>
      <c r="IFG12" s="41"/>
      <c r="IFH12" s="41"/>
      <c r="IFI12" s="41"/>
      <c r="IFJ12" s="41"/>
      <c r="IFL12" s="38"/>
      <c r="IFZ12" s="41"/>
      <c r="IGA12" s="41"/>
      <c r="IGB12" s="41"/>
      <c r="IGC12" s="41"/>
      <c r="IGD12" s="41"/>
      <c r="IGF12" s="38"/>
      <c r="IGT12" s="41"/>
      <c r="IGU12" s="41"/>
      <c r="IGV12" s="41"/>
      <c r="IGW12" s="41"/>
      <c r="IGX12" s="41"/>
      <c r="IGZ12" s="38"/>
      <c r="IHN12" s="41"/>
      <c r="IHO12" s="41"/>
      <c r="IHP12" s="41"/>
      <c r="IHQ12" s="41"/>
      <c r="IHR12" s="41"/>
      <c r="IHT12" s="38"/>
      <c r="IIH12" s="41"/>
      <c r="III12" s="41"/>
      <c r="IIJ12" s="41"/>
      <c r="IIK12" s="41"/>
      <c r="IIL12" s="41"/>
      <c r="IIN12" s="38"/>
      <c r="IJB12" s="41"/>
      <c r="IJC12" s="41"/>
      <c r="IJD12" s="41"/>
      <c r="IJE12" s="41"/>
      <c r="IJF12" s="41"/>
      <c r="IJH12" s="38"/>
      <c r="IJV12" s="41"/>
      <c r="IJW12" s="41"/>
      <c r="IJX12" s="41"/>
      <c r="IJY12" s="41"/>
      <c r="IJZ12" s="41"/>
      <c r="IKB12" s="38"/>
      <c r="IKP12" s="41"/>
      <c r="IKQ12" s="41"/>
      <c r="IKR12" s="41"/>
      <c r="IKS12" s="41"/>
      <c r="IKT12" s="41"/>
      <c r="IKV12" s="38"/>
      <c r="ILJ12" s="41"/>
      <c r="ILK12" s="41"/>
      <c r="ILL12" s="41"/>
      <c r="ILM12" s="41"/>
      <c r="ILN12" s="41"/>
      <c r="ILP12" s="38"/>
      <c r="IMD12" s="41"/>
      <c r="IME12" s="41"/>
      <c r="IMF12" s="41"/>
      <c r="IMG12" s="41"/>
      <c r="IMH12" s="41"/>
      <c r="IMJ12" s="38"/>
      <c r="IMX12" s="41"/>
      <c r="IMY12" s="41"/>
      <c r="IMZ12" s="41"/>
      <c r="INA12" s="41"/>
      <c r="INB12" s="41"/>
      <c r="IND12" s="38"/>
      <c r="INR12" s="41"/>
      <c r="INS12" s="41"/>
      <c r="INT12" s="41"/>
      <c r="INU12" s="41"/>
      <c r="INV12" s="41"/>
      <c r="INX12" s="38"/>
      <c r="IOL12" s="41"/>
      <c r="IOM12" s="41"/>
      <c r="ION12" s="41"/>
      <c r="IOO12" s="41"/>
      <c r="IOP12" s="41"/>
      <c r="IOR12" s="38"/>
      <c r="IPF12" s="41"/>
      <c r="IPG12" s="41"/>
      <c r="IPH12" s="41"/>
      <c r="IPI12" s="41"/>
      <c r="IPJ12" s="41"/>
      <c r="IPL12" s="38"/>
      <c r="IPZ12" s="41"/>
      <c r="IQA12" s="41"/>
      <c r="IQB12" s="41"/>
      <c r="IQC12" s="41"/>
      <c r="IQD12" s="41"/>
      <c r="IQF12" s="38"/>
      <c r="IQT12" s="41"/>
      <c r="IQU12" s="41"/>
      <c r="IQV12" s="41"/>
      <c r="IQW12" s="41"/>
      <c r="IQX12" s="41"/>
      <c r="IQZ12" s="38"/>
      <c r="IRN12" s="41"/>
      <c r="IRO12" s="41"/>
      <c r="IRP12" s="41"/>
      <c r="IRQ12" s="41"/>
      <c r="IRR12" s="41"/>
      <c r="IRT12" s="38"/>
      <c r="ISH12" s="41"/>
      <c r="ISI12" s="41"/>
      <c r="ISJ12" s="41"/>
      <c r="ISK12" s="41"/>
      <c r="ISL12" s="41"/>
      <c r="ISN12" s="38"/>
      <c r="ITB12" s="41"/>
      <c r="ITC12" s="41"/>
      <c r="ITD12" s="41"/>
      <c r="ITE12" s="41"/>
      <c r="ITF12" s="41"/>
      <c r="ITH12" s="38"/>
      <c r="ITV12" s="41"/>
      <c r="ITW12" s="41"/>
      <c r="ITX12" s="41"/>
      <c r="ITY12" s="41"/>
      <c r="ITZ12" s="41"/>
      <c r="IUB12" s="38"/>
      <c r="IUP12" s="41"/>
      <c r="IUQ12" s="41"/>
      <c r="IUR12" s="41"/>
      <c r="IUS12" s="41"/>
      <c r="IUT12" s="41"/>
      <c r="IUV12" s="38"/>
      <c r="IVJ12" s="41"/>
      <c r="IVK12" s="41"/>
      <c r="IVL12" s="41"/>
      <c r="IVM12" s="41"/>
      <c r="IVN12" s="41"/>
      <c r="IVP12" s="38"/>
      <c r="IWD12" s="41"/>
      <c r="IWE12" s="41"/>
      <c r="IWF12" s="41"/>
      <c r="IWG12" s="41"/>
      <c r="IWH12" s="41"/>
      <c r="IWJ12" s="38"/>
      <c r="IWX12" s="41"/>
      <c r="IWY12" s="41"/>
      <c r="IWZ12" s="41"/>
      <c r="IXA12" s="41"/>
      <c r="IXB12" s="41"/>
      <c r="IXD12" s="38"/>
      <c r="IXR12" s="41"/>
      <c r="IXS12" s="41"/>
      <c r="IXT12" s="41"/>
      <c r="IXU12" s="41"/>
      <c r="IXV12" s="41"/>
      <c r="IXX12" s="38"/>
      <c r="IYL12" s="41"/>
      <c r="IYM12" s="41"/>
      <c r="IYN12" s="41"/>
      <c r="IYO12" s="41"/>
      <c r="IYP12" s="41"/>
      <c r="IYR12" s="38"/>
      <c r="IZF12" s="41"/>
      <c r="IZG12" s="41"/>
      <c r="IZH12" s="41"/>
      <c r="IZI12" s="41"/>
      <c r="IZJ12" s="41"/>
      <c r="IZL12" s="38"/>
      <c r="IZZ12" s="41"/>
      <c r="JAA12" s="41"/>
      <c r="JAB12" s="41"/>
      <c r="JAC12" s="41"/>
      <c r="JAD12" s="41"/>
      <c r="JAF12" s="38"/>
      <c r="JAT12" s="41"/>
      <c r="JAU12" s="41"/>
      <c r="JAV12" s="41"/>
      <c r="JAW12" s="41"/>
      <c r="JAX12" s="41"/>
      <c r="JAZ12" s="38"/>
      <c r="JBN12" s="41"/>
      <c r="JBO12" s="41"/>
      <c r="JBP12" s="41"/>
      <c r="JBQ12" s="41"/>
      <c r="JBR12" s="41"/>
      <c r="JBT12" s="38"/>
      <c r="JCH12" s="41"/>
      <c r="JCI12" s="41"/>
      <c r="JCJ12" s="41"/>
      <c r="JCK12" s="41"/>
      <c r="JCL12" s="41"/>
      <c r="JCN12" s="38"/>
      <c r="JDB12" s="41"/>
      <c r="JDC12" s="41"/>
      <c r="JDD12" s="41"/>
      <c r="JDE12" s="41"/>
      <c r="JDF12" s="41"/>
      <c r="JDH12" s="38"/>
      <c r="JDV12" s="41"/>
      <c r="JDW12" s="41"/>
      <c r="JDX12" s="41"/>
      <c r="JDY12" s="41"/>
      <c r="JDZ12" s="41"/>
      <c r="JEB12" s="38"/>
      <c r="JEP12" s="41"/>
      <c r="JEQ12" s="41"/>
      <c r="JER12" s="41"/>
      <c r="JES12" s="41"/>
      <c r="JET12" s="41"/>
      <c r="JEV12" s="38"/>
      <c r="JFJ12" s="41"/>
      <c r="JFK12" s="41"/>
      <c r="JFL12" s="41"/>
      <c r="JFM12" s="41"/>
      <c r="JFN12" s="41"/>
      <c r="JFP12" s="38"/>
      <c r="JGD12" s="41"/>
      <c r="JGE12" s="41"/>
      <c r="JGF12" s="41"/>
      <c r="JGG12" s="41"/>
      <c r="JGH12" s="41"/>
      <c r="JGJ12" s="38"/>
      <c r="JGX12" s="41"/>
      <c r="JGY12" s="41"/>
      <c r="JGZ12" s="41"/>
      <c r="JHA12" s="41"/>
      <c r="JHB12" s="41"/>
      <c r="JHD12" s="38"/>
      <c r="JHR12" s="41"/>
      <c r="JHS12" s="41"/>
      <c r="JHT12" s="41"/>
      <c r="JHU12" s="41"/>
      <c r="JHV12" s="41"/>
      <c r="JHX12" s="38"/>
      <c r="JIL12" s="41"/>
      <c r="JIM12" s="41"/>
      <c r="JIN12" s="41"/>
      <c r="JIO12" s="41"/>
      <c r="JIP12" s="41"/>
      <c r="JIR12" s="38"/>
      <c r="JJF12" s="41"/>
      <c r="JJG12" s="41"/>
      <c r="JJH12" s="41"/>
      <c r="JJI12" s="41"/>
      <c r="JJJ12" s="41"/>
      <c r="JJL12" s="38"/>
      <c r="JJZ12" s="41"/>
      <c r="JKA12" s="41"/>
      <c r="JKB12" s="41"/>
      <c r="JKC12" s="41"/>
      <c r="JKD12" s="41"/>
      <c r="JKF12" s="38"/>
      <c r="JKT12" s="41"/>
      <c r="JKU12" s="41"/>
      <c r="JKV12" s="41"/>
      <c r="JKW12" s="41"/>
      <c r="JKX12" s="41"/>
      <c r="JKZ12" s="38"/>
      <c r="JLN12" s="41"/>
      <c r="JLO12" s="41"/>
      <c r="JLP12" s="41"/>
      <c r="JLQ12" s="41"/>
      <c r="JLR12" s="41"/>
      <c r="JLT12" s="38"/>
      <c r="JMH12" s="41"/>
      <c r="JMI12" s="41"/>
      <c r="JMJ12" s="41"/>
      <c r="JMK12" s="41"/>
      <c r="JML12" s="41"/>
      <c r="JMN12" s="38"/>
      <c r="JNB12" s="41"/>
      <c r="JNC12" s="41"/>
      <c r="JND12" s="41"/>
      <c r="JNE12" s="41"/>
      <c r="JNF12" s="41"/>
      <c r="JNH12" s="38"/>
      <c r="JNV12" s="41"/>
      <c r="JNW12" s="41"/>
      <c r="JNX12" s="41"/>
      <c r="JNY12" s="41"/>
      <c r="JNZ12" s="41"/>
      <c r="JOB12" s="38"/>
      <c r="JOP12" s="41"/>
      <c r="JOQ12" s="41"/>
      <c r="JOR12" s="41"/>
      <c r="JOS12" s="41"/>
      <c r="JOT12" s="41"/>
      <c r="JOV12" s="38"/>
      <c r="JPJ12" s="41"/>
      <c r="JPK12" s="41"/>
      <c r="JPL12" s="41"/>
      <c r="JPM12" s="41"/>
      <c r="JPN12" s="41"/>
      <c r="JPP12" s="38"/>
      <c r="JQD12" s="41"/>
      <c r="JQE12" s="41"/>
      <c r="JQF12" s="41"/>
      <c r="JQG12" s="41"/>
      <c r="JQH12" s="41"/>
      <c r="JQJ12" s="38"/>
      <c r="JQX12" s="41"/>
      <c r="JQY12" s="41"/>
      <c r="JQZ12" s="41"/>
      <c r="JRA12" s="41"/>
      <c r="JRB12" s="41"/>
      <c r="JRD12" s="38"/>
      <c r="JRR12" s="41"/>
      <c r="JRS12" s="41"/>
      <c r="JRT12" s="41"/>
      <c r="JRU12" s="41"/>
      <c r="JRV12" s="41"/>
      <c r="JRX12" s="38"/>
      <c r="JSL12" s="41"/>
      <c r="JSM12" s="41"/>
      <c r="JSN12" s="41"/>
      <c r="JSO12" s="41"/>
      <c r="JSP12" s="41"/>
      <c r="JSR12" s="38"/>
      <c r="JTF12" s="41"/>
      <c r="JTG12" s="41"/>
      <c r="JTH12" s="41"/>
      <c r="JTI12" s="41"/>
      <c r="JTJ12" s="41"/>
      <c r="JTL12" s="38"/>
      <c r="JTZ12" s="41"/>
      <c r="JUA12" s="41"/>
      <c r="JUB12" s="41"/>
      <c r="JUC12" s="41"/>
      <c r="JUD12" s="41"/>
      <c r="JUF12" s="38"/>
      <c r="JUT12" s="41"/>
      <c r="JUU12" s="41"/>
      <c r="JUV12" s="41"/>
      <c r="JUW12" s="41"/>
      <c r="JUX12" s="41"/>
      <c r="JUZ12" s="38"/>
      <c r="JVN12" s="41"/>
      <c r="JVO12" s="41"/>
      <c r="JVP12" s="41"/>
      <c r="JVQ12" s="41"/>
      <c r="JVR12" s="41"/>
      <c r="JVT12" s="38"/>
      <c r="JWH12" s="41"/>
      <c r="JWI12" s="41"/>
      <c r="JWJ12" s="41"/>
      <c r="JWK12" s="41"/>
      <c r="JWL12" s="41"/>
      <c r="JWN12" s="38"/>
      <c r="JXB12" s="41"/>
      <c r="JXC12" s="41"/>
      <c r="JXD12" s="41"/>
      <c r="JXE12" s="41"/>
      <c r="JXF12" s="41"/>
      <c r="JXH12" s="38"/>
      <c r="JXV12" s="41"/>
      <c r="JXW12" s="41"/>
      <c r="JXX12" s="41"/>
      <c r="JXY12" s="41"/>
      <c r="JXZ12" s="41"/>
      <c r="JYB12" s="38"/>
      <c r="JYP12" s="41"/>
      <c r="JYQ12" s="41"/>
      <c r="JYR12" s="41"/>
      <c r="JYS12" s="41"/>
      <c r="JYT12" s="41"/>
      <c r="JYV12" s="38"/>
      <c r="JZJ12" s="41"/>
      <c r="JZK12" s="41"/>
      <c r="JZL12" s="41"/>
      <c r="JZM12" s="41"/>
      <c r="JZN12" s="41"/>
      <c r="JZP12" s="38"/>
      <c r="KAD12" s="41"/>
      <c r="KAE12" s="41"/>
      <c r="KAF12" s="41"/>
      <c r="KAG12" s="41"/>
      <c r="KAH12" s="41"/>
      <c r="KAJ12" s="38"/>
      <c r="KAX12" s="41"/>
      <c r="KAY12" s="41"/>
      <c r="KAZ12" s="41"/>
      <c r="KBA12" s="41"/>
      <c r="KBB12" s="41"/>
      <c r="KBD12" s="38"/>
      <c r="KBR12" s="41"/>
      <c r="KBS12" s="41"/>
      <c r="KBT12" s="41"/>
      <c r="KBU12" s="41"/>
      <c r="KBV12" s="41"/>
      <c r="KBX12" s="38"/>
      <c r="KCL12" s="41"/>
      <c r="KCM12" s="41"/>
      <c r="KCN12" s="41"/>
      <c r="KCO12" s="41"/>
      <c r="KCP12" s="41"/>
      <c r="KCR12" s="38"/>
      <c r="KDF12" s="41"/>
      <c r="KDG12" s="41"/>
      <c r="KDH12" s="41"/>
      <c r="KDI12" s="41"/>
      <c r="KDJ12" s="41"/>
      <c r="KDL12" s="38"/>
      <c r="KDZ12" s="41"/>
      <c r="KEA12" s="41"/>
      <c r="KEB12" s="41"/>
      <c r="KEC12" s="41"/>
      <c r="KED12" s="41"/>
      <c r="KEF12" s="38"/>
      <c r="KET12" s="41"/>
      <c r="KEU12" s="41"/>
      <c r="KEV12" s="41"/>
      <c r="KEW12" s="41"/>
      <c r="KEX12" s="41"/>
      <c r="KEZ12" s="38"/>
      <c r="KFN12" s="41"/>
      <c r="KFO12" s="41"/>
      <c r="KFP12" s="41"/>
      <c r="KFQ12" s="41"/>
      <c r="KFR12" s="41"/>
      <c r="KFT12" s="38"/>
      <c r="KGH12" s="41"/>
      <c r="KGI12" s="41"/>
      <c r="KGJ12" s="41"/>
      <c r="KGK12" s="41"/>
      <c r="KGL12" s="41"/>
      <c r="KGN12" s="38"/>
      <c r="KHB12" s="41"/>
      <c r="KHC12" s="41"/>
      <c r="KHD12" s="41"/>
      <c r="KHE12" s="41"/>
      <c r="KHF12" s="41"/>
      <c r="KHH12" s="38"/>
      <c r="KHV12" s="41"/>
      <c r="KHW12" s="41"/>
      <c r="KHX12" s="41"/>
      <c r="KHY12" s="41"/>
      <c r="KHZ12" s="41"/>
      <c r="KIB12" s="38"/>
      <c r="KIP12" s="41"/>
      <c r="KIQ12" s="41"/>
      <c r="KIR12" s="41"/>
      <c r="KIS12" s="41"/>
      <c r="KIT12" s="41"/>
      <c r="KIV12" s="38"/>
      <c r="KJJ12" s="41"/>
      <c r="KJK12" s="41"/>
      <c r="KJL12" s="41"/>
      <c r="KJM12" s="41"/>
      <c r="KJN12" s="41"/>
      <c r="KJP12" s="38"/>
      <c r="KKD12" s="41"/>
      <c r="KKE12" s="41"/>
      <c r="KKF12" s="41"/>
      <c r="KKG12" s="41"/>
      <c r="KKH12" s="41"/>
      <c r="KKJ12" s="38"/>
      <c r="KKX12" s="41"/>
      <c r="KKY12" s="41"/>
      <c r="KKZ12" s="41"/>
      <c r="KLA12" s="41"/>
      <c r="KLB12" s="41"/>
      <c r="KLD12" s="38"/>
      <c r="KLR12" s="41"/>
      <c r="KLS12" s="41"/>
      <c r="KLT12" s="41"/>
      <c r="KLU12" s="41"/>
      <c r="KLV12" s="41"/>
      <c r="KLX12" s="38"/>
      <c r="KML12" s="41"/>
      <c r="KMM12" s="41"/>
      <c r="KMN12" s="41"/>
      <c r="KMO12" s="41"/>
      <c r="KMP12" s="41"/>
      <c r="KMR12" s="38"/>
      <c r="KNF12" s="41"/>
      <c r="KNG12" s="41"/>
      <c r="KNH12" s="41"/>
      <c r="KNI12" s="41"/>
      <c r="KNJ12" s="41"/>
      <c r="KNL12" s="38"/>
      <c r="KNZ12" s="41"/>
      <c r="KOA12" s="41"/>
      <c r="KOB12" s="41"/>
      <c r="KOC12" s="41"/>
      <c r="KOD12" s="41"/>
      <c r="KOF12" s="38"/>
      <c r="KOT12" s="41"/>
      <c r="KOU12" s="41"/>
      <c r="KOV12" s="41"/>
      <c r="KOW12" s="41"/>
      <c r="KOX12" s="41"/>
      <c r="KOZ12" s="38"/>
      <c r="KPN12" s="41"/>
      <c r="KPO12" s="41"/>
      <c r="KPP12" s="41"/>
      <c r="KPQ12" s="41"/>
      <c r="KPR12" s="41"/>
      <c r="KPT12" s="38"/>
      <c r="KQH12" s="41"/>
      <c r="KQI12" s="41"/>
      <c r="KQJ12" s="41"/>
      <c r="KQK12" s="41"/>
      <c r="KQL12" s="41"/>
      <c r="KQN12" s="38"/>
      <c r="KRB12" s="41"/>
      <c r="KRC12" s="41"/>
      <c r="KRD12" s="41"/>
      <c r="KRE12" s="41"/>
      <c r="KRF12" s="41"/>
      <c r="KRH12" s="38"/>
      <c r="KRV12" s="41"/>
      <c r="KRW12" s="41"/>
      <c r="KRX12" s="41"/>
      <c r="KRY12" s="41"/>
      <c r="KRZ12" s="41"/>
      <c r="KSB12" s="38"/>
      <c r="KSP12" s="41"/>
      <c r="KSQ12" s="41"/>
      <c r="KSR12" s="41"/>
      <c r="KSS12" s="41"/>
      <c r="KST12" s="41"/>
      <c r="KSV12" s="38"/>
      <c r="KTJ12" s="41"/>
      <c r="KTK12" s="41"/>
      <c r="KTL12" s="41"/>
      <c r="KTM12" s="41"/>
      <c r="KTN12" s="41"/>
      <c r="KTP12" s="38"/>
      <c r="KUD12" s="41"/>
      <c r="KUE12" s="41"/>
      <c r="KUF12" s="41"/>
      <c r="KUG12" s="41"/>
      <c r="KUH12" s="41"/>
      <c r="KUJ12" s="38"/>
      <c r="KUX12" s="41"/>
      <c r="KUY12" s="41"/>
      <c r="KUZ12" s="41"/>
      <c r="KVA12" s="41"/>
      <c r="KVB12" s="41"/>
      <c r="KVD12" s="38"/>
      <c r="KVR12" s="41"/>
      <c r="KVS12" s="41"/>
      <c r="KVT12" s="41"/>
      <c r="KVU12" s="41"/>
      <c r="KVV12" s="41"/>
      <c r="KVX12" s="38"/>
      <c r="KWL12" s="41"/>
      <c r="KWM12" s="41"/>
      <c r="KWN12" s="41"/>
      <c r="KWO12" s="41"/>
      <c r="KWP12" s="41"/>
      <c r="KWR12" s="38"/>
      <c r="KXF12" s="41"/>
      <c r="KXG12" s="41"/>
      <c r="KXH12" s="41"/>
      <c r="KXI12" s="41"/>
      <c r="KXJ12" s="41"/>
      <c r="KXL12" s="38"/>
      <c r="KXZ12" s="41"/>
      <c r="KYA12" s="41"/>
      <c r="KYB12" s="41"/>
      <c r="KYC12" s="41"/>
      <c r="KYD12" s="41"/>
      <c r="KYF12" s="38"/>
      <c r="KYT12" s="41"/>
      <c r="KYU12" s="41"/>
      <c r="KYV12" s="41"/>
      <c r="KYW12" s="41"/>
      <c r="KYX12" s="41"/>
      <c r="KYZ12" s="38"/>
      <c r="KZN12" s="41"/>
      <c r="KZO12" s="41"/>
      <c r="KZP12" s="41"/>
      <c r="KZQ12" s="41"/>
      <c r="KZR12" s="41"/>
      <c r="KZT12" s="38"/>
      <c r="LAH12" s="41"/>
      <c r="LAI12" s="41"/>
      <c r="LAJ12" s="41"/>
      <c r="LAK12" s="41"/>
      <c r="LAL12" s="41"/>
      <c r="LAN12" s="38"/>
      <c r="LBB12" s="41"/>
      <c r="LBC12" s="41"/>
      <c r="LBD12" s="41"/>
      <c r="LBE12" s="41"/>
      <c r="LBF12" s="41"/>
      <c r="LBH12" s="38"/>
      <c r="LBV12" s="41"/>
      <c r="LBW12" s="41"/>
      <c r="LBX12" s="41"/>
      <c r="LBY12" s="41"/>
      <c r="LBZ12" s="41"/>
      <c r="LCB12" s="38"/>
      <c r="LCP12" s="41"/>
      <c r="LCQ12" s="41"/>
      <c r="LCR12" s="41"/>
      <c r="LCS12" s="41"/>
      <c r="LCT12" s="41"/>
      <c r="LCV12" s="38"/>
      <c r="LDJ12" s="41"/>
      <c r="LDK12" s="41"/>
      <c r="LDL12" s="41"/>
      <c r="LDM12" s="41"/>
      <c r="LDN12" s="41"/>
      <c r="LDP12" s="38"/>
      <c r="LED12" s="41"/>
      <c r="LEE12" s="41"/>
      <c r="LEF12" s="41"/>
      <c r="LEG12" s="41"/>
      <c r="LEH12" s="41"/>
      <c r="LEJ12" s="38"/>
      <c r="LEX12" s="41"/>
      <c r="LEY12" s="41"/>
      <c r="LEZ12" s="41"/>
      <c r="LFA12" s="41"/>
      <c r="LFB12" s="41"/>
      <c r="LFD12" s="38"/>
      <c r="LFR12" s="41"/>
      <c r="LFS12" s="41"/>
      <c r="LFT12" s="41"/>
      <c r="LFU12" s="41"/>
      <c r="LFV12" s="41"/>
      <c r="LFX12" s="38"/>
      <c r="LGL12" s="41"/>
      <c r="LGM12" s="41"/>
      <c r="LGN12" s="41"/>
      <c r="LGO12" s="41"/>
      <c r="LGP12" s="41"/>
      <c r="LGR12" s="38"/>
      <c r="LHF12" s="41"/>
      <c r="LHG12" s="41"/>
      <c r="LHH12" s="41"/>
      <c r="LHI12" s="41"/>
      <c r="LHJ12" s="41"/>
      <c r="LHL12" s="38"/>
      <c r="LHZ12" s="41"/>
      <c r="LIA12" s="41"/>
      <c r="LIB12" s="41"/>
      <c r="LIC12" s="41"/>
      <c r="LID12" s="41"/>
      <c r="LIF12" s="38"/>
      <c r="LIT12" s="41"/>
      <c r="LIU12" s="41"/>
      <c r="LIV12" s="41"/>
      <c r="LIW12" s="41"/>
      <c r="LIX12" s="41"/>
      <c r="LIZ12" s="38"/>
      <c r="LJN12" s="41"/>
      <c r="LJO12" s="41"/>
      <c r="LJP12" s="41"/>
      <c r="LJQ12" s="41"/>
      <c r="LJR12" s="41"/>
      <c r="LJT12" s="38"/>
      <c r="LKH12" s="41"/>
      <c r="LKI12" s="41"/>
      <c r="LKJ12" s="41"/>
      <c r="LKK12" s="41"/>
      <c r="LKL12" s="41"/>
      <c r="LKN12" s="38"/>
      <c r="LLB12" s="41"/>
      <c r="LLC12" s="41"/>
      <c r="LLD12" s="41"/>
      <c r="LLE12" s="41"/>
      <c r="LLF12" s="41"/>
      <c r="LLH12" s="38"/>
      <c r="LLV12" s="41"/>
      <c r="LLW12" s="41"/>
      <c r="LLX12" s="41"/>
      <c r="LLY12" s="41"/>
      <c r="LLZ12" s="41"/>
      <c r="LMB12" s="38"/>
      <c r="LMP12" s="41"/>
      <c r="LMQ12" s="41"/>
      <c r="LMR12" s="41"/>
      <c r="LMS12" s="41"/>
      <c r="LMT12" s="41"/>
      <c r="LMV12" s="38"/>
      <c r="LNJ12" s="41"/>
      <c r="LNK12" s="41"/>
      <c r="LNL12" s="41"/>
      <c r="LNM12" s="41"/>
      <c r="LNN12" s="41"/>
      <c r="LNP12" s="38"/>
      <c r="LOD12" s="41"/>
      <c r="LOE12" s="41"/>
      <c r="LOF12" s="41"/>
      <c r="LOG12" s="41"/>
      <c r="LOH12" s="41"/>
      <c r="LOJ12" s="38"/>
      <c r="LOX12" s="41"/>
      <c r="LOY12" s="41"/>
      <c r="LOZ12" s="41"/>
      <c r="LPA12" s="41"/>
      <c r="LPB12" s="41"/>
      <c r="LPD12" s="38"/>
      <c r="LPR12" s="41"/>
      <c r="LPS12" s="41"/>
      <c r="LPT12" s="41"/>
      <c r="LPU12" s="41"/>
      <c r="LPV12" s="41"/>
      <c r="LPX12" s="38"/>
      <c r="LQL12" s="41"/>
      <c r="LQM12" s="41"/>
      <c r="LQN12" s="41"/>
      <c r="LQO12" s="41"/>
      <c r="LQP12" s="41"/>
      <c r="LQR12" s="38"/>
      <c r="LRF12" s="41"/>
      <c r="LRG12" s="41"/>
      <c r="LRH12" s="41"/>
      <c r="LRI12" s="41"/>
      <c r="LRJ12" s="41"/>
      <c r="LRL12" s="38"/>
      <c r="LRZ12" s="41"/>
      <c r="LSA12" s="41"/>
      <c r="LSB12" s="41"/>
      <c r="LSC12" s="41"/>
      <c r="LSD12" s="41"/>
      <c r="LSF12" s="38"/>
      <c r="LST12" s="41"/>
      <c r="LSU12" s="41"/>
      <c r="LSV12" s="41"/>
      <c r="LSW12" s="41"/>
      <c r="LSX12" s="41"/>
      <c r="LSZ12" s="38"/>
      <c r="LTN12" s="41"/>
      <c r="LTO12" s="41"/>
      <c r="LTP12" s="41"/>
      <c r="LTQ12" s="41"/>
      <c r="LTR12" s="41"/>
      <c r="LTT12" s="38"/>
      <c r="LUH12" s="41"/>
      <c r="LUI12" s="41"/>
      <c r="LUJ12" s="41"/>
      <c r="LUK12" s="41"/>
      <c r="LUL12" s="41"/>
      <c r="LUN12" s="38"/>
      <c r="LVB12" s="41"/>
      <c r="LVC12" s="41"/>
      <c r="LVD12" s="41"/>
      <c r="LVE12" s="41"/>
      <c r="LVF12" s="41"/>
      <c r="LVH12" s="38"/>
      <c r="LVV12" s="41"/>
      <c r="LVW12" s="41"/>
      <c r="LVX12" s="41"/>
      <c r="LVY12" s="41"/>
      <c r="LVZ12" s="41"/>
      <c r="LWB12" s="38"/>
      <c r="LWP12" s="41"/>
      <c r="LWQ12" s="41"/>
      <c r="LWR12" s="41"/>
      <c r="LWS12" s="41"/>
      <c r="LWT12" s="41"/>
      <c r="LWV12" s="38"/>
      <c r="LXJ12" s="41"/>
      <c r="LXK12" s="41"/>
      <c r="LXL12" s="41"/>
      <c r="LXM12" s="41"/>
      <c r="LXN12" s="41"/>
      <c r="LXP12" s="38"/>
      <c r="LYD12" s="41"/>
      <c r="LYE12" s="41"/>
      <c r="LYF12" s="41"/>
      <c r="LYG12" s="41"/>
      <c r="LYH12" s="41"/>
      <c r="LYJ12" s="38"/>
      <c r="LYX12" s="41"/>
      <c r="LYY12" s="41"/>
      <c r="LYZ12" s="41"/>
      <c r="LZA12" s="41"/>
      <c r="LZB12" s="41"/>
      <c r="LZD12" s="38"/>
      <c r="LZR12" s="41"/>
      <c r="LZS12" s="41"/>
      <c r="LZT12" s="41"/>
      <c r="LZU12" s="41"/>
      <c r="LZV12" s="41"/>
      <c r="LZX12" s="38"/>
      <c r="MAL12" s="41"/>
      <c r="MAM12" s="41"/>
      <c r="MAN12" s="41"/>
      <c r="MAO12" s="41"/>
      <c r="MAP12" s="41"/>
      <c r="MAR12" s="38"/>
      <c r="MBF12" s="41"/>
      <c r="MBG12" s="41"/>
      <c r="MBH12" s="41"/>
      <c r="MBI12" s="41"/>
      <c r="MBJ12" s="41"/>
      <c r="MBL12" s="38"/>
      <c r="MBZ12" s="41"/>
      <c r="MCA12" s="41"/>
      <c r="MCB12" s="41"/>
      <c r="MCC12" s="41"/>
      <c r="MCD12" s="41"/>
      <c r="MCF12" s="38"/>
      <c r="MCT12" s="41"/>
      <c r="MCU12" s="41"/>
      <c r="MCV12" s="41"/>
      <c r="MCW12" s="41"/>
      <c r="MCX12" s="41"/>
      <c r="MCZ12" s="38"/>
      <c r="MDN12" s="41"/>
      <c r="MDO12" s="41"/>
      <c r="MDP12" s="41"/>
      <c r="MDQ12" s="41"/>
      <c r="MDR12" s="41"/>
      <c r="MDT12" s="38"/>
      <c r="MEH12" s="41"/>
      <c r="MEI12" s="41"/>
      <c r="MEJ12" s="41"/>
      <c r="MEK12" s="41"/>
      <c r="MEL12" s="41"/>
      <c r="MEN12" s="38"/>
      <c r="MFB12" s="41"/>
      <c r="MFC12" s="41"/>
      <c r="MFD12" s="41"/>
      <c r="MFE12" s="41"/>
      <c r="MFF12" s="41"/>
      <c r="MFH12" s="38"/>
      <c r="MFV12" s="41"/>
      <c r="MFW12" s="41"/>
      <c r="MFX12" s="41"/>
      <c r="MFY12" s="41"/>
      <c r="MFZ12" s="41"/>
      <c r="MGB12" s="38"/>
      <c r="MGP12" s="41"/>
      <c r="MGQ12" s="41"/>
      <c r="MGR12" s="41"/>
      <c r="MGS12" s="41"/>
      <c r="MGT12" s="41"/>
      <c r="MGV12" s="38"/>
      <c r="MHJ12" s="41"/>
      <c r="MHK12" s="41"/>
      <c r="MHL12" s="41"/>
      <c r="MHM12" s="41"/>
      <c r="MHN12" s="41"/>
      <c r="MHP12" s="38"/>
      <c r="MID12" s="41"/>
      <c r="MIE12" s="41"/>
      <c r="MIF12" s="41"/>
      <c r="MIG12" s="41"/>
      <c r="MIH12" s="41"/>
      <c r="MIJ12" s="38"/>
      <c r="MIX12" s="41"/>
      <c r="MIY12" s="41"/>
      <c r="MIZ12" s="41"/>
      <c r="MJA12" s="41"/>
      <c r="MJB12" s="41"/>
      <c r="MJD12" s="38"/>
      <c r="MJR12" s="41"/>
      <c r="MJS12" s="41"/>
      <c r="MJT12" s="41"/>
      <c r="MJU12" s="41"/>
      <c r="MJV12" s="41"/>
      <c r="MJX12" s="38"/>
      <c r="MKL12" s="41"/>
      <c r="MKM12" s="41"/>
      <c r="MKN12" s="41"/>
      <c r="MKO12" s="41"/>
      <c r="MKP12" s="41"/>
      <c r="MKR12" s="38"/>
      <c r="MLF12" s="41"/>
      <c r="MLG12" s="41"/>
      <c r="MLH12" s="41"/>
      <c r="MLI12" s="41"/>
      <c r="MLJ12" s="41"/>
      <c r="MLL12" s="38"/>
      <c r="MLZ12" s="41"/>
      <c r="MMA12" s="41"/>
      <c r="MMB12" s="41"/>
      <c r="MMC12" s="41"/>
      <c r="MMD12" s="41"/>
      <c r="MMF12" s="38"/>
      <c r="MMT12" s="41"/>
      <c r="MMU12" s="41"/>
      <c r="MMV12" s="41"/>
      <c r="MMW12" s="41"/>
      <c r="MMX12" s="41"/>
      <c r="MMZ12" s="38"/>
      <c r="MNN12" s="41"/>
      <c r="MNO12" s="41"/>
      <c r="MNP12" s="41"/>
      <c r="MNQ12" s="41"/>
      <c r="MNR12" s="41"/>
      <c r="MNT12" s="38"/>
      <c r="MOH12" s="41"/>
      <c r="MOI12" s="41"/>
      <c r="MOJ12" s="41"/>
      <c r="MOK12" s="41"/>
      <c r="MOL12" s="41"/>
      <c r="MON12" s="38"/>
      <c r="MPB12" s="41"/>
      <c r="MPC12" s="41"/>
      <c r="MPD12" s="41"/>
      <c r="MPE12" s="41"/>
      <c r="MPF12" s="41"/>
      <c r="MPH12" s="38"/>
      <c r="MPV12" s="41"/>
      <c r="MPW12" s="41"/>
      <c r="MPX12" s="41"/>
      <c r="MPY12" s="41"/>
      <c r="MPZ12" s="41"/>
      <c r="MQB12" s="38"/>
      <c r="MQP12" s="41"/>
      <c r="MQQ12" s="41"/>
      <c r="MQR12" s="41"/>
      <c r="MQS12" s="41"/>
      <c r="MQT12" s="41"/>
      <c r="MQV12" s="38"/>
      <c r="MRJ12" s="41"/>
      <c r="MRK12" s="41"/>
      <c r="MRL12" s="41"/>
      <c r="MRM12" s="41"/>
      <c r="MRN12" s="41"/>
      <c r="MRP12" s="38"/>
      <c r="MSD12" s="41"/>
      <c r="MSE12" s="41"/>
      <c r="MSF12" s="41"/>
      <c r="MSG12" s="41"/>
      <c r="MSH12" s="41"/>
      <c r="MSJ12" s="38"/>
      <c r="MSX12" s="41"/>
      <c r="MSY12" s="41"/>
      <c r="MSZ12" s="41"/>
      <c r="MTA12" s="41"/>
      <c r="MTB12" s="41"/>
      <c r="MTD12" s="38"/>
      <c r="MTR12" s="41"/>
      <c r="MTS12" s="41"/>
      <c r="MTT12" s="41"/>
      <c r="MTU12" s="41"/>
      <c r="MTV12" s="41"/>
      <c r="MTX12" s="38"/>
      <c r="MUL12" s="41"/>
      <c r="MUM12" s="41"/>
      <c r="MUN12" s="41"/>
      <c r="MUO12" s="41"/>
      <c r="MUP12" s="41"/>
      <c r="MUR12" s="38"/>
      <c r="MVF12" s="41"/>
      <c r="MVG12" s="41"/>
      <c r="MVH12" s="41"/>
      <c r="MVI12" s="41"/>
      <c r="MVJ12" s="41"/>
      <c r="MVL12" s="38"/>
      <c r="MVZ12" s="41"/>
      <c r="MWA12" s="41"/>
      <c r="MWB12" s="41"/>
      <c r="MWC12" s="41"/>
      <c r="MWD12" s="41"/>
      <c r="MWF12" s="38"/>
      <c r="MWT12" s="41"/>
      <c r="MWU12" s="41"/>
      <c r="MWV12" s="41"/>
      <c r="MWW12" s="41"/>
      <c r="MWX12" s="41"/>
      <c r="MWZ12" s="38"/>
      <c r="MXN12" s="41"/>
      <c r="MXO12" s="41"/>
      <c r="MXP12" s="41"/>
      <c r="MXQ12" s="41"/>
      <c r="MXR12" s="41"/>
      <c r="MXT12" s="38"/>
      <c r="MYH12" s="41"/>
      <c r="MYI12" s="41"/>
      <c r="MYJ12" s="41"/>
      <c r="MYK12" s="41"/>
      <c r="MYL12" s="41"/>
      <c r="MYN12" s="38"/>
      <c r="MZB12" s="41"/>
      <c r="MZC12" s="41"/>
      <c r="MZD12" s="41"/>
      <c r="MZE12" s="41"/>
      <c r="MZF12" s="41"/>
      <c r="MZH12" s="38"/>
      <c r="MZV12" s="41"/>
      <c r="MZW12" s="41"/>
      <c r="MZX12" s="41"/>
      <c r="MZY12" s="41"/>
      <c r="MZZ12" s="41"/>
      <c r="NAB12" s="38"/>
      <c r="NAP12" s="41"/>
      <c r="NAQ12" s="41"/>
      <c r="NAR12" s="41"/>
      <c r="NAS12" s="41"/>
      <c r="NAT12" s="41"/>
      <c r="NAV12" s="38"/>
      <c r="NBJ12" s="41"/>
      <c r="NBK12" s="41"/>
      <c r="NBL12" s="41"/>
      <c r="NBM12" s="41"/>
      <c r="NBN12" s="41"/>
      <c r="NBP12" s="38"/>
      <c r="NCD12" s="41"/>
      <c r="NCE12" s="41"/>
      <c r="NCF12" s="41"/>
      <c r="NCG12" s="41"/>
      <c r="NCH12" s="41"/>
      <c r="NCJ12" s="38"/>
      <c r="NCX12" s="41"/>
      <c r="NCY12" s="41"/>
      <c r="NCZ12" s="41"/>
      <c r="NDA12" s="41"/>
      <c r="NDB12" s="41"/>
      <c r="NDD12" s="38"/>
      <c r="NDR12" s="41"/>
      <c r="NDS12" s="41"/>
      <c r="NDT12" s="41"/>
      <c r="NDU12" s="41"/>
      <c r="NDV12" s="41"/>
      <c r="NDX12" s="38"/>
      <c r="NEL12" s="41"/>
      <c r="NEM12" s="41"/>
      <c r="NEN12" s="41"/>
      <c r="NEO12" s="41"/>
      <c r="NEP12" s="41"/>
      <c r="NER12" s="38"/>
      <c r="NFF12" s="41"/>
      <c r="NFG12" s="41"/>
      <c r="NFH12" s="41"/>
      <c r="NFI12" s="41"/>
      <c r="NFJ12" s="41"/>
      <c r="NFL12" s="38"/>
      <c r="NFZ12" s="41"/>
      <c r="NGA12" s="41"/>
      <c r="NGB12" s="41"/>
      <c r="NGC12" s="41"/>
      <c r="NGD12" s="41"/>
      <c r="NGF12" s="38"/>
      <c r="NGT12" s="41"/>
      <c r="NGU12" s="41"/>
      <c r="NGV12" s="41"/>
      <c r="NGW12" s="41"/>
      <c r="NGX12" s="41"/>
      <c r="NGZ12" s="38"/>
      <c r="NHN12" s="41"/>
      <c r="NHO12" s="41"/>
      <c r="NHP12" s="41"/>
      <c r="NHQ12" s="41"/>
      <c r="NHR12" s="41"/>
      <c r="NHT12" s="38"/>
      <c r="NIH12" s="41"/>
      <c r="NII12" s="41"/>
      <c r="NIJ12" s="41"/>
      <c r="NIK12" s="41"/>
      <c r="NIL12" s="41"/>
      <c r="NIN12" s="38"/>
      <c r="NJB12" s="41"/>
      <c r="NJC12" s="41"/>
      <c r="NJD12" s="41"/>
      <c r="NJE12" s="41"/>
      <c r="NJF12" s="41"/>
      <c r="NJH12" s="38"/>
      <c r="NJV12" s="41"/>
      <c r="NJW12" s="41"/>
      <c r="NJX12" s="41"/>
      <c r="NJY12" s="41"/>
      <c r="NJZ12" s="41"/>
      <c r="NKB12" s="38"/>
      <c r="NKP12" s="41"/>
      <c r="NKQ12" s="41"/>
      <c r="NKR12" s="41"/>
      <c r="NKS12" s="41"/>
      <c r="NKT12" s="41"/>
      <c r="NKV12" s="38"/>
      <c r="NLJ12" s="41"/>
      <c r="NLK12" s="41"/>
      <c r="NLL12" s="41"/>
      <c r="NLM12" s="41"/>
      <c r="NLN12" s="41"/>
      <c r="NLP12" s="38"/>
      <c r="NMD12" s="41"/>
      <c r="NME12" s="41"/>
      <c r="NMF12" s="41"/>
      <c r="NMG12" s="41"/>
      <c r="NMH12" s="41"/>
      <c r="NMJ12" s="38"/>
      <c r="NMX12" s="41"/>
      <c r="NMY12" s="41"/>
      <c r="NMZ12" s="41"/>
      <c r="NNA12" s="41"/>
      <c r="NNB12" s="41"/>
      <c r="NND12" s="38"/>
      <c r="NNR12" s="41"/>
      <c r="NNS12" s="41"/>
      <c r="NNT12" s="41"/>
      <c r="NNU12" s="41"/>
      <c r="NNV12" s="41"/>
      <c r="NNX12" s="38"/>
      <c r="NOL12" s="41"/>
      <c r="NOM12" s="41"/>
      <c r="NON12" s="41"/>
      <c r="NOO12" s="41"/>
      <c r="NOP12" s="41"/>
      <c r="NOR12" s="38"/>
      <c r="NPF12" s="41"/>
      <c r="NPG12" s="41"/>
      <c r="NPH12" s="41"/>
      <c r="NPI12" s="41"/>
      <c r="NPJ12" s="41"/>
      <c r="NPL12" s="38"/>
      <c r="NPZ12" s="41"/>
      <c r="NQA12" s="41"/>
      <c r="NQB12" s="41"/>
      <c r="NQC12" s="41"/>
      <c r="NQD12" s="41"/>
      <c r="NQF12" s="38"/>
      <c r="NQT12" s="41"/>
      <c r="NQU12" s="41"/>
      <c r="NQV12" s="41"/>
      <c r="NQW12" s="41"/>
      <c r="NQX12" s="41"/>
      <c r="NQZ12" s="38"/>
      <c r="NRN12" s="41"/>
      <c r="NRO12" s="41"/>
      <c r="NRP12" s="41"/>
      <c r="NRQ12" s="41"/>
      <c r="NRR12" s="41"/>
      <c r="NRT12" s="38"/>
      <c r="NSH12" s="41"/>
      <c r="NSI12" s="41"/>
      <c r="NSJ12" s="41"/>
      <c r="NSK12" s="41"/>
      <c r="NSL12" s="41"/>
      <c r="NSN12" s="38"/>
      <c r="NTB12" s="41"/>
      <c r="NTC12" s="41"/>
      <c r="NTD12" s="41"/>
      <c r="NTE12" s="41"/>
      <c r="NTF12" s="41"/>
      <c r="NTH12" s="38"/>
      <c r="NTV12" s="41"/>
      <c r="NTW12" s="41"/>
      <c r="NTX12" s="41"/>
      <c r="NTY12" s="41"/>
      <c r="NTZ12" s="41"/>
      <c r="NUB12" s="38"/>
      <c r="NUP12" s="41"/>
      <c r="NUQ12" s="41"/>
      <c r="NUR12" s="41"/>
      <c r="NUS12" s="41"/>
      <c r="NUT12" s="41"/>
      <c r="NUV12" s="38"/>
      <c r="NVJ12" s="41"/>
      <c r="NVK12" s="41"/>
      <c r="NVL12" s="41"/>
      <c r="NVM12" s="41"/>
      <c r="NVN12" s="41"/>
      <c r="NVP12" s="38"/>
      <c r="NWD12" s="41"/>
      <c r="NWE12" s="41"/>
      <c r="NWF12" s="41"/>
      <c r="NWG12" s="41"/>
      <c r="NWH12" s="41"/>
      <c r="NWJ12" s="38"/>
      <c r="NWX12" s="41"/>
      <c r="NWY12" s="41"/>
      <c r="NWZ12" s="41"/>
      <c r="NXA12" s="41"/>
      <c r="NXB12" s="41"/>
      <c r="NXD12" s="38"/>
      <c r="NXR12" s="41"/>
      <c r="NXS12" s="41"/>
      <c r="NXT12" s="41"/>
      <c r="NXU12" s="41"/>
      <c r="NXV12" s="41"/>
      <c r="NXX12" s="38"/>
      <c r="NYL12" s="41"/>
      <c r="NYM12" s="41"/>
      <c r="NYN12" s="41"/>
      <c r="NYO12" s="41"/>
      <c r="NYP12" s="41"/>
      <c r="NYR12" s="38"/>
      <c r="NZF12" s="41"/>
      <c r="NZG12" s="41"/>
      <c r="NZH12" s="41"/>
      <c r="NZI12" s="41"/>
      <c r="NZJ12" s="41"/>
      <c r="NZL12" s="38"/>
      <c r="NZZ12" s="41"/>
      <c r="OAA12" s="41"/>
      <c r="OAB12" s="41"/>
      <c r="OAC12" s="41"/>
      <c r="OAD12" s="41"/>
      <c r="OAF12" s="38"/>
      <c r="OAT12" s="41"/>
      <c r="OAU12" s="41"/>
      <c r="OAV12" s="41"/>
      <c r="OAW12" s="41"/>
      <c r="OAX12" s="41"/>
      <c r="OAZ12" s="38"/>
      <c r="OBN12" s="41"/>
      <c r="OBO12" s="41"/>
      <c r="OBP12" s="41"/>
      <c r="OBQ12" s="41"/>
      <c r="OBR12" s="41"/>
      <c r="OBT12" s="38"/>
      <c r="OCH12" s="41"/>
      <c r="OCI12" s="41"/>
      <c r="OCJ12" s="41"/>
      <c r="OCK12" s="41"/>
      <c r="OCL12" s="41"/>
      <c r="OCN12" s="38"/>
      <c r="ODB12" s="41"/>
      <c r="ODC12" s="41"/>
      <c r="ODD12" s="41"/>
      <c r="ODE12" s="41"/>
      <c r="ODF12" s="41"/>
      <c r="ODH12" s="38"/>
      <c r="ODV12" s="41"/>
      <c r="ODW12" s="41"/>
      <c r="ODX12" s="41"/>
      <c r="ODY12" s="41"/>
      <c r="ODZ12" s="41"/>
      <c r="OEB12" s="38"/>
      <c r="OEP12" s="41"/>
      <c r="OEQ12" s="41"/>
      <c r="OER12" s="41"/>
      <c r="OES12" s="41"/>
      <c r="OET12" s="41"/>
      <c r="OEV12" s="38"/>
      <c r="OFJ12" s="41"/>
      <c r="OFK12" s="41"/>
      <c r="OFL12" s="41"/>
      <c r="OFM12" s="41"/>
      <c r="OFN12" s="41"/>
      <c r="OFP12" s="38"/>
      <c r="OGD12" s="41"/>
      <c r="OGE12" s="41"/>
      <c r="OGF12" s="41"/>
      <c r="OGG12" s="41"/>
      <c r="OGH12" s="41"/>
      <c r="OGJ12" s="38"/>
      <c r="OGX12" s="41"/>
      <c r="OGY12" s="41"/>
      <c r="OGZ12" s="41"/>
      <c r="OHA12" s="41"/>
      <c r="OHB12" s="41"/>
      <c r="OHD12" s="38"/>
      <c r="OHR12" s="41"/>
      <c r="OHS12" s="41"/>
      <c r="OHT12" s="41"/>
      <c r="OHU12" s="41"/>
      <c r="OHV12" s="41"/>
      <c r="OHX12" s="38"/>
      <c r="OIL12" s="41"/>
      <c r="OIM12" s="41"/>
      <c r="OIN12" s="41"/>
      <c r="OIO12" s="41"/>
      <c r="OIP12" s="41"/>
      <c r="OIR12" s="38"/>
      <c r="OJF12" s="41"/>
      <c r="OJG12" s="41"/>
      <c r="OJH12" s="41"/>
      <c r="OJI12" s="41"/>
      <c r="OJJ12" s="41"/>
      <c r="OJL12" s="38"/>
      <c r="OJZ12" s="41"/>
      <c r="OKA12" s="41"/>
      <c r="OKB12" s="41"/>
      <c r="OKC12" s="41"/>
      <c r="OKD12" s="41"/>
      <c r="OKF12" s="38"/>
      <c r="OKT12" s="41"/>
      <c r="OKU12" s="41"/>
      <c r="OKV12" s="41"/>
      <c r="OKW12" s="41"/>
      <c r="OKX12" s="41"/>
      <c r="OKZ12" s="38"/>
      <c r="OLN12" s="41"/>
      <c r="OLO12" s="41"/>
      <c r="OLP12" s="41"/>
      <c r="OLQ12" s="41"/>
      <c r="OLR12" s="41"/>
      <c r="OLT12" s="38"/>
      <c r="OMH12" s="41"/>
      <c r="OMI12" s="41"/>
      <c r="OMJ12" s="41"/>
      <c r="OMK12" s="41"/>
      <c r="OML12" s="41"/>
      <c r="OMN12" s="38"/>
      <c r="ONB12" s="41"/>
      <c r="ONC12" s="41"/>
      <c r="OND12" s="41"/>
      <c r="ONE12" s="41"/>
      <c r="ONF12" s="41"/>
      <c r="ONH12" s="38"/>
      <c r="ONV12" s="41"/>
      <c r="ONW12" s="41"/>
      <c r="ONX12" s="41"/>
      <c r="ONY12" s="41"/>
      <c r="ONZ12" s="41"/>
      <c r="OOB12" s="38"/>
      <c r="OOP12" s="41"/>
      <c r="OOQ12" s="41"/>
      <c r="OOR12" s="41"/>
      <c r="OOS12" s="41"/>
      <c r="OOT12" s="41"/>
      <c r="OOV12" s="38"/>
      <c r="OPJ12" s="41"/>
      <c r="OPK12" s="41"/>
      <c r="OPL12" s="41"/>
      <c r="OPM12" s="41"/>
      <c r="OPN12" s="41"/>
      <c r="OPP12" s="38"/>
      <c r="OQD12" s="41"/>
      <c r="OQE12" s="41"/>
      <c r="OQF12" s="41"/>
      <c r="OQG12" s="41"/>
      <c r="OQH12" s="41"/>
      <c r="OQJ12" s="38"/>
      <c r="OQX12" s="41"/>
      <c r="OQY12" s="41"/>
      <c r="OQZ12" s="41"/>
      <c r="ORA12" s="41"/>
      <c r="ORB12" s="41"/>
      <c r="ORD12" s="38"/>
      <c r="ORR12" s="41"/>
      <c r="ORS12" s="41"/>
      <c r="ORT12" s="41"/>
      <c r="ORU12" s="41"/>
      <c r="ORV12" s="41"/>
      <c r="ORX12" s="38"/>
      <c r="OSL12" s="41"/>
      <c r="OSM12" s="41"/>
      <c r="OSN12" s="41"/>
      <c r="OSO12" s="41"/>
      <c r="OSP12" s="41"/>
      <c r="OSR12" s="38"/>
      <c r="OTF12" s="41"/>
      <c r="OTG12" s="41"/>
      <c r="OTH12" s="41"/>
      <c r="OTI12" s="41"/>
      <c r="OTJ12" s="41"/>
      <c r="OTL12" s="38"/>
      <c r="OTZ12" s="41"/>
      <c r="OUA12" s="41"/>
      <c r="OUB12" s="41"/>
      <c r="OUC12" s="41"/>
      <c r="OUD12" s="41"/>
      <c r="OUF12" s="38"/>
      <c r="OUT12" s="41"/>
      <c r="OUU12" s="41"/>
      <c r="OUV12" s="41"/>
      <c r="OUW12" s="41"/>
      <c r="OUX12" s="41"/>
      <c r="OUZ12" s="38"/>
      <c r="OVN12" s="41"/>
      <c r="OVO12" s="41"/>
      <c r="OVP12" s="41"/>
      <c r="OVQ12" s="41"/>
      <c r="OVR12" s="41"/>
      <c r="OVT12" s="38"/>
      <c r="OWH12" s="41"/>
      <c r="OWI12" s="41"/>
      <c r="OWJ12" s="41"/>
      <c r="OWK12" s="41"/>
      <c r="OWL12" s="41"/>
      <c r="OWN12" s="38"/>
      <c r="OXB12" s="41"/>
      <c r="OXC12" s="41"/>
      <c r="OXD12" s="41"/>
      <c r="OXE12" s="41"/>
      <c r="OXF12" s="41"/>
      <c r="OXH12" s="38"/>
      <c r="OXV12" s="41"/>
      <c r="OXW12" s="41"/>
      <c r="OXX12" s="41"/>
      <c r="OXY12" s="41"/>
      <c r="OXZ12" s="41"/>
      <c r="OYB12" s="38"/>
      <c r="OYP12" s="41"/>
      <c r="OYQ12" s="41"/>
      <c r="OYR12" s="41"/>
      <c r="OYS12" s="41"/>
      <c r="OYT12" s="41"/>
      <c r="OYV12" s="38"/>
      <c r="OZJ12" s="41"/>
      <c r="OZK12" s="41"/>
      <c r="OZL12" s="41"/>
      <c r="OZM12" s="41"/>
      <c r="OZN12" s="41"/>
      <c r="OZP12" s="38"/>
      <c r="PAD12" s="41"/>
      <c r="PAE12" s="41"/>
      <c r="PAF12" s="41"/>
      <c r="PAG12" s="41"/>
      <c r="PAH12" s="41"/>
      <c r="PAJ12" s="38"/>
      <c r="PAX12" s="41"/>
      <c r="PAY12" s="41"/>
      <c r="PAZ12" s="41"/>
      <c r="PBA12" s="41"/>
      <c r="PBB12" s="41"/>
      <c r="PBD12" s="38"/>
      <c r="PBR12" s="41"/>
      <c r="PBS12" s="41"/>
      <c r="PBT12" s="41"/>
      <c r="PBU12" s="41"/>
      <c r="PBV12" s="41"/>
      <c r="PBX12" s="38"/>
      <c r="PCL12" s="41"/>
      <c r="PCM12" s="41"/>
      <c r="PCN12" s="41"/>
      <c r="PCO12" s="41"/>
      <c r="PCP12" s="41"/>
      <c r="PCR12" s="38"/>
      <c r="PDF12" s="41"/>
      <c r="PDG12" s="41"/>
      <c r="PDH12" s="41"/>
      <c r="PDI12" s="41"/>
      <c r="PDJ12" s="41"/>
      <c r="PDL12" s="38"/>
      <c r="PDZ12" s="41"/>
      <c r="PEA12" s="41"/>
      <c r="PEB12" s="41"/>
      <c r="PEC12" s="41"/>
      <c r="PED12" s="41"/>
      <c r="PEF12" s="38"/>
      <c r="PET12" s="41"/>
      <c r="PEU12" s="41"/>
      <c r="PEV12" s="41"/>
      <c r="PEW12" s="41"/>
      <c r="PEX12" s="41"/>
      <c r="PEZ12" s="38"/>
      <c r="PFN12" s="41"/>
      <c r="PFO12" s="41"/>
      <c r="PFP12" s="41"/>
      <c r="PFQ12" s="41"/>
      <c r="PFR12" s="41"/>
      <c r="PFT12" s="38"/>
      <c r="PGH12" s="41"/>
      <c r="PGI12" s="41"/>
      <c r="PGJ12" s="41"/>
      <c r="PGK12" s="41"/>
      <c r="PGL12" s="41"/>
      <c r="PGN12" s="38"/>
      <c r="PHB12" s="41"/>
      <c r="PHC12" s="41"/>
      <c r="PHD12" s="41"/>
      <c r="PHE12" s="41"/>
      <c r="PHF12" s="41"/>
      <c r="PHH12" s="38"/>
      <c r="PHV12" s="41"/>
      <c r="PHW12" s="41"/>
      <c r="PHX12" s="41"/>
      <c r="PHY12" s="41"/>
      <c r="PHZ12" s="41"/>
      <c r="PIB12" s="38"/>
      <c r="PIP12" s="41"/>
      <c r="PIQ12" s="41"/>
      <c r="PIR12" s="41"/>
      <c r="PIS12" s="41"/>
      <c r="PIT12" s="41"/>
      <c r="PIV12" s="38"/>
      <c r="PJJ12" s="41"/>
      <c r="PJK12" s="41"/>
      <c r="PJL12" s="41"/>
      <c r="PJM12" s="41"/>
      <c r="PJN12" s="41"/>
      <c r="PJP12" s="38"/>
      <c r="PKD12" s="41"/>
      <c r="PKE12" s="41"/>
      <c r="PKF12" s="41"/>
      <c r="PKG12" s="41"/>
      <c r="PKH12" s="41"/>
      <c r="PKJ12" s="38"/>
      <c r="PKX12" s="41"/>
      <c r="PKY12" s="41"/>
      <c r="PKZ12" s="41"/>
      <c r="PLA12" s="41"/>
      <c r="PLB12" s="41"/>
      <c r="PLD12" s="38"/>
      <c r="PLR12" s="41"/>
      <c r="PLS12" s="41"/>
      <c r="PLT12" s="41"/>
      <c r="PLU12" s="41"/>
      <c r="PLV12" s="41"/>
      <c r="PLX12" s="38"/>
      <c r="PML12" s="41"/>
      <c r="PMM12" s="41"/>
      <c r="PMN12" s="41"/>
      <c r="PMO12" s="41"/>
      <c r="PMP12" s="41"/>
      <c r="PMR12" s="38"/>
      <c r="PNF12" s="41"/>
      <c r="PNG12" s="41"/>
      <c r="PNH12" s="41"/>
      <c r="PNI12" s="41"/>
      <c r="PNJ12" s="41"/>
      <c r="PNL12" s="38"/>
      <c r="PNZ12" s="41"/>
      <c r="POA12" s="41"/>
      <c r="POB12" s="41"/>
      <c r="POC12" s="41"/>
      <c r="POD12" s="41"/>
      <c r="POF12" s="38"/>
      <c r="POT12" s="41"/>
      <c r="POU12" s="41"/>
      <c r="POV12" s="41"/>
      <c r="POW12" s="41"/>
      <c r="POX12" s="41"/>
      <c r="POZ12" s="38"/>
      <c r="PPN12" s="41"/>
      <c r="PPO12" s="41"/>
      <c r="PPP12" s="41"/>
      <c r="PPQ12" s="41"/>
      <c r="PPR12" s="41"/>
      <c r="PPT12" s="38"/>
      <c r="PQH12" s="41"/>
      <c r="PQI12" s="41"/>
      <c r="PQJ12" s="41"/>
      <c r="PQK12" s="41"/>
      <c r="PQL12" s="41"/>
      <c r="PQN12" s="38"/>
      <c r="PRB12" s="41"/>
      <c r="PRC12" s="41"/>
      <c r="PRD12" s="41"/>
      <c r="PRE12" s="41"/>
      <c r="PRF12" s="41"/>
      <c r="PRH12" s="38"/>
      <c r="PRV12" s="41"/>
      <c r="PRW12" s="41"/>
      <c r="PRX12" s="41"/>
      <c r="PRY12" s="41"/>
      <c r="PRZ12" s="41"/>
      <c r="PSB12" s="38"/>
      <c r="PSP12" s="41"/>
      <c r="PSQ12" s="41"/>
      <c r="PSR12" s="41"/>
      <c r="PSS12" s="41"/>
      <c r="PST12" s="41"/>
      <c r="PSV12" s="38"/>
      <c r="PTJ12" s="41"/>
      <c r="PTK12" s="41"/>
      <c r="PTL12" s="41"/>
      <c r="PTM12" s="41"/>
      <c r="PTN12" s="41"/>
      <c r="PTP12" s="38"/>
      <c r="PUD12" s="41"/>
      <c r="PUE12" s="41"/>
      <c r="PUF12" s="41"/>
      <c r="PUG12" s="41"/>
      <c r="PUH12" s="41"/>
      <c r="PUJ12" s="38"/>
      <c r="PUX12" s="41"/>
      <c r="PUY12" s="41"/>
      <c r="PUZ12" s="41"/>
      <c r="PVA12" s="41"/>
      <c r="PVB12" s="41"/>
      <c r="PVD12" s="38"/>
      <c r="PVR12" s="41"/>
      <c r="PVS12" s="41"/>
      <c r="PVT12" s="41"/>
      <c r="PVU12" s="41"/>
      <c r="PVV12" s="41"/>
      <c r="PVX12" s="38"/>
      <c r="PWL12" s="41"/>
      <c r="PWM12" s="41"/>
      <c r="PWN12" s="41"/>
      <c r="PWO12" s="41"/>
      <c r="PWP12" s="41"/>
      <c r="PWR12" s="38"/>
      <c r="PXF12" s="41"/>
      <c r="PXG12" s="41"/>
      <c r="PXH12" s="41"/>
      <c r="PXI12" s="41"/>
      <c r="PXJ12" s="41"/>
      <c r="PXL12" s="38"/>
      <c r="PXZ12" s="41"/>
      <c r="PYA12" s="41"/>
      <c r="PYB12" s="41"/>
      <c r="PYC12" s="41"/>
      <c r="PYD12" s="41"/>
      <c r="PYF12" s="38"/>
      <c r="PYT12" s="41"/>
      <c r="PYU12" s="41"/>
      <c r="PYV12" s="41"/>
      <c r="PYW12" s="41"/>
      <c r="PYX12" s="41"/>
      <c r="PYZ12" s="38"/>
      <c r="PZN12" s="41"/>
      <c r="PZO12" s="41"/>
      <c r="PZP12" s="41"/>
      <c r="PZQ12" s="41"/>
      <c r="PZR12" s="41"/>
      <c r="PZT12" s="38"/>
      <c r="QAH12" s="41"/>
      <c r="QAI12" s="41"/>
      <c r="QAJ12" s="41"/>
      <c r="QAK12" s="41"/>
      <c r="QAL12" s="41"/>
      <c r="QAN12" s="38"/>
      <c r="QBB12" s="41"/>
      <c r="QBC12" s="41"/>
      <c r="QBD12" s="41"/>
      <c r="QBE12" s="41"/>
      <c r="QBF12" s="41"/>
      <c r="QBH12" s="38"/>
      <c r="QBV12" s="41"/>
      <c r="QBW12" s="41"/>
      <c r="QBX12" s="41"/>
      <c r="QBY12" s="41"/>
      <c r="QBZ12" s="41"/>
      <c r="QCB12" s="38"/>
      <c r="QCP12" s="41"/>
      <c r="QCQ12" s="41"/>
      <c r="QCR12" s="41"/>
      <c r="QCS12" s="41"/>
      <c r="QCT12" s="41"/>
      <c r="QCV12" s="38"/>
      <c r="QDJ12" s="41"/>
      <c r="QDK12" s="41"/>
      <c r="QDL12" s="41"/>
      <c r="QDM12" s="41"/>
      <c r="QDN12" s="41"/>
      <c r="QDP12" s="38"/>
      <c r="QED12" s="41"/>
      <c r="QEE12" s="41"/>
      <c r="QEF12" s="41"/>
      <c r="QEG12" s="41"/>
      <c r="QEH12" s="41"/>
      <c r="QEJ12" s="38"/>
      <c r="QEX12" s="41"/>
      <c r="QEY12" s="41"/>
      <c r="QEZ12" s="41"/>
      <c r="QFA12" s="41"/>
      <c r="QFB12" s="41"/>
      <c r="QFD12" s="38"/>
      <c r="QFR12" s="41"/>
      <c r="QFS12" s="41"/>
      <c r="QFT12" s="41"/>
      <c r="QFU12" s="41"/>
      <c r="QFV12" s="41"/>
      <c r="QFX12" s="38"/>
      <c r="QGL12" s="41"/>
      <c r="QGM12" s="41"/>
      <c r="QGN12" s="41"/>
      <c r="QGO12" s="41"/>
      <c r="QGP12" s="41"/>
      <c r="QGR12" s="38"/>
      <c r="QHF12" s="41"/>
      <c r="QHG12" s="41"/>
      <c r="QHH12" s="41"/>
      <c r="QHI12" s="41"/>
      <c r="QHJ12" s="41"/>
      <c r="QHL12" s="38"/>
      <c r="QHZ12" s="41"/>
      <c r="QIA12" s="41"/>
      <c r="QIB12" s="41"/>
      <c r="QIC12" s="41"/>
      <c r="QID12" s="41"/>
      <c r="QIF12" s="38"/>
      <c r="QIT12" s="41"/>
      <c r="QIU12" s="41"/>
      <c r="QIV12" s="41"/>
      <c r="QIW12" s="41"/>
      <c r="QIX12" s="41"/>
      <c r="QIZ12" s="38"/>
      <c r="QJN12" s="41"/>
      <c r="QJO12" s="41"/>
      <c r="QJP12" s="41"/>
      <c r="QJQ12" s="41"/>
      <c r="QJR12" s="41"/>
      <c r="QJT12" s="38"/>
      <c r="QKH12" s="41"/>
      <c r="QKI12" s="41"/>
      <c r="QKJ12" s="41"/>
      <c r="QKK12" s="41"/>
      <c r="QKL12" s="41"/>
      <c r="QKN12" s="38"/>
      <c r="QLB12" s="41"/>
      <c r="QLC12" s="41"/>
      <c r="QLD12" s="41"/>
      <c r="QLE12" s="41"/>
      <c r="QLF12" s="41"/>
      <c r="QLH12" s="38"/>
      <c r="QLV12" s="41"/>
      <c r="QLW12" s="41"/>
      <c r="QLX12" s="41"/>
      <c r="QLY12" s="41"/>
      <c r="QLZ12" s="41"/>
      <c r="QMB12" s="38"/>
      <c r="QMP12" s="41"/>
      <c r="QMQ12" s="41"/>
      <c r="QMR12" s="41"/>
      <c r="QMS12" s="41"/>
      <c r="QMT12" s="41"/>
      <c r="QMV12" s="38"/>
      <c r="QNJ12" s="41"/>
      <c r="QNK12" s="41"/>
      <c r="QNL12" s="41"/>
      <c r="QNM12" s="41"/>
      <c r="QNN12" s="41"/>
      <c r="QNP12" s="38"/>
      <c r="QOD12" s="41"/>
      <c r="QOE12" s="41"/>
      <c r="QOF12" s="41"/>
      <c r="QOG12" s="41"/>
      <c r="QOH12" s="41"/>
      <c r="QOJ12" s="38"/>
      <c r="QOX12" s="41"/>
      <c r="QOY12" s="41"/>
      <c r="QOZ12" s="41"/>
      <c r="QPA12" s="41"/>
      <c r="QPB12" s="41"/>
      <c r="QPD12" s="38"/>
      <c r="QPR12" s="41"/>
      <c r="QPS12" s="41"/>
      <c r="QPT12" s="41"/>
      <c r="QPU12" s="41"/>
      <c r="QPV12" s="41"/>
      <c r="QPX12" s="38"/>
      <c r="QQL12" s="41"/>
      <c r="QQM12" s="41"/>
      <c r="QQN12" s="41"/>
      <c r="QQO12" s="41"/>
      <c r="QQP12" s="41"/>
      <c r="QQR12" s="38"/>
      <c r="QRF12" s="41"/>
      <c r="QRG12" s="41"/>
      <c r="QRH12" s="41"/>
      <c r="QRI12" s="41"/>
      <c r="QRJ12" s="41"/>
      <c r="QRL12" s="38"/>
      <c r="QRZ12" s="41"/>
      <c r="QSA12" s="41"/>
      <c r="QSB12" s="41"/>
      <c r="QSC12" s="41"/>
      <c r="QSD12" s="41"/>
      <c r="QSF12" s="38"/>
      <c r="QST12" s="41"/>
      <c r="QSU12" s="41"/>
      <c r="QSV12" s="41"/>
      <c r="QSW12" s="41"/>
      <c r="QSX12" s="41"/>
      <c r="QSZ12" s="38"/>
      <c r="QTN12" s="41"/>
      <c r="QTO12" s="41"/>
      <c r="QTP12" s="41"/>
      <c r="QTQ12" s="41"/>
      <c r="QTR12" s="41"/>
      <c r="QTT12" s="38"/>
      <c r="QUH12" s="41"/>
      <c r="QUI12" s="41"/>
      <c r="QUJ12" s="41"/>
      <c r="QUK12" s="41"/>
      <c r="QUL12" s="41"/>
      <c r="QUN12" s="38"/>
      <c r="QVB12" s="41"/>
      <c r="QVC12" s="41"/>
      <c r="QVD12" s="41"/>
      <c r="QVE12" s="41"/>
      <c r="QVF12" s="41"/>
      <c r="QVH12" s="38"/>
      <c r="QVV12" s="41"/>
      <c r="QVW12" s="41"/>
      <c r="QVX12" s="41"/>
      <c r="QVY12" s="41"/>
      <c r="QVZ12" s="41"/>
      <c r="QWB12" s="38"/>
      <c r="QWP12" s="41"/>
      <c r="QWQ12" s="41"/>
      <c r="QWR12" s="41"/>
      <c r="QWS12" s="41"/>
      <c r="QWT12" s="41"/>
      <c r="QWV12" s="38"/>
      <c r="QXJ12" s="41"/>
      <c r="QXK12" s="41"/>
      <c r="QXL12" s="41"/>
      <c r="QXM12" s="41"/>
      <c r="QXN12" s="41"/>
      <c r="QXP12" s="38"/>
      <c r="QYD12" s="41"/>
      <c r="QYE12" s="41"/>
      <c r="QYF12" s="41"/>
      <c r="QYG12" s="41"/>
      <c r="QYH12" s="41"/>
      <c r="QYJ12" s="38"/>
      <c r="QYX12" s="41"/>
      <c r="QYY12" s="41"/>
      <c r="QYZ12" s="41"/>
      <c r="QZA12" s="41"/>
      <c r="QZB12" s="41"/>
      <c r="QZD12" s="38"/>
      <c r="QZR12" s="41"/>
      <c r="QZS12" s="41"/>
      <c r="QZT12" s="41"/>
      <c r="QZU12" s="41"/>
      <c r="QZV12" s="41"/>
      <c r="QZX12" s="38"/>
      <c r="RAL12" s="41"/>
      <c r="RAM12" s="41"/>
      <c r="RAN12" s="41"/>
      <c r="RAO12" s="41"/>
      <c r="RAP12" s="41"/>
      <c r="RAR12" s="38"/>
      <c r="RBF12" s="41"/>
      <c r="RBG12" s="41"/>
      <c r="RBH12" s="41"/>
      <c r="RBI12" s="41"/>
      <c r="RBJ12" s="41"/>
      <c r="RBL12" s="38"/>
      <c r="RBZ12" s="41"/>
      <c r="RCA12" s="41"/>
      <c r="RCB12" s="41"/>
      <c r="RCC12" s="41"/>
      <c r="RCD12" s="41"/>
      <c r="RCF12" s="38"/>
      <c r="RCT12" s="41"/>
      <c r="RCU12" s="41"/>
      <c r="RCV12" s="41"/>
      <c r="RCW12" s="41"/>
      <c r="RCX12" s="41"/>
      <c r="RCZ12" s="38"/>
      <c r="RDN12" s="41"/>
      <c r="RDO12" s="41"/>
      <c r="RDP12" s="41"/>
      <c r="RDQ12" s="41"/>
      <c r="RDR12" s="41"/>
      <c r="RDT12" s="38"/>
      <c r="REH12" s="41"/>
      <c r="REI12" s="41"/>
      <c r="REJ12" s="41"/>
      <c r="REK12" s="41"/>
      <c r="REL12" s="41"/>
      <c r="REN12" s="38"/>
      <c r="RFB12" s="41"/>
      <c r="RFC12" s="41"/>
      <c r="RFD12" s="41"/>
      <c r="RFE12" s="41"/>
      <c r="RFF12" s="41"/>
      <c r="RFH12" s="38"/>
      <c r="RFV12" s="41"/>
      <c r="RFW12" s="41"/>
      <c r="RFX12" s="41"/>
      <c r="RFY12" s="41"/>
      <c r="RFZ12" s="41"/>
      <c r="RGB12" s="38"/>
      <c r="RGP12" s="41"/>
      <c r="RGQ12" s="41"/>
      <c r="RGR12" s="41"/>
      <c r="RGS12" s="41"/>
      <c r="RGT12" s="41"/>
      <c r="RGV12" s="38"/>
      <c r="RHJ12" s="41"/>
      <c r="RHK12" s="41"/>
      <c r="RHL12" s="41"/>
      <c r="RHM12" s="41"/>
      <c r="RHN12" s="41"/>
      <c r="RHP12" s="38"/>
      <c r="RID12" s="41"/>
      <c r="RIE12" s="41"/>
      <c r="RIF12" s="41"/>
      <c r="RIG12" s="41"/>
      <c r="RIH12" s="41"/>
      <c r="RIJ12" s="38"/>
      <c r="RIX12" s="41"/>
      <c r="RIY12" s="41"/>
      <c r="RIZ12" s="41"/>
      <c r="RJA12" s="41"/>
      <c r="RJB12" s="41"/>
      <c r="RJD12" s="38"/>
      <c r="RJR12" s="41"/>
      <c r="RJS12" s="41"/>
      <c r="RJT12" s="41"/>
      <c r="RJU12" s="41"/>
      <c r="RJV12" s="41"/>
      <c r="RJX12" s="38"/>
      <c r="RKL12" s="41"/>
      <c r="RKM12" s="41"/>
      <c r="RKN12" s="41"/>
      <c r="RKO12" s="41"/>
      <c r="RKP12" s="41"/>
      <c r="RKR12" s="38"/>
      <c r="RLF12" s="41"/>
      <c r="RLG12" s="41"/>
      <c r="RLH12" s="41"/>
      <c r="RLI12" s="41"/>
      <c r="RLJ12" s="41"/>
      <c r="RLL12" s="38"/>
      <c r="RLZ12" s="41"/>
      <c r="RMA12" s="41"/>
      <c r="RMB12" s="41"/>
      <c r="RMC12" s="41"/>
      <c r="RMD12" s="41"/>
      <c r="RMF12" s="38"/>
      <c r="RMT12" s="41"/>
      <c r="RMU12" s="41"/>
      <c r="RMV12" s="41"/>
      <c r="RMW12" s="41"/>
      <c r="RMX12" s="41"/>
      <c r="RMZ12" s="38"/>
      <c r="RNN12" s="41"/>
      <c r="RNO12" s="41"/>
      <c r="RNP12" s="41"/>
      <c r="RNQ12" s="41"/>
      <c r="RNR12" s="41"/>
      <c r="RNT12" s="38"/>
      <c r="ROH12" s="41"/>
      <c r="ROI12" s="41"/>
      <c r="ROJ12" s="41"/>
      <c r="ROK12" s="41"/>
      <c r="ROL12" s="41"/>
      <c r="RON12" s="38"/>
      <c r="RPB12" s="41"/>
      <c r="RPC12" s="41"/>
      <c r="RPD12" s="41"/>
      <c r="RPE12" s="41"/>
      <c r="RPF12" s="41"/>
      <c r="RPH12" s="38"/>
      <c r="RPV12" s="41"/>
      <c r="RPW12" s="41"/>
      <c r="RPX12" s="41"/>
      <c r="RPY12" s="41"/>
      <c r="RPZ12" s="41"/>
      <c r="RQB12" s="38"/>
      <c r="RQP12" s="41"/>
      <c r="RQQ12" s="41"/>
      <c r="RQR12" s="41"/>
      <c r="RQS12" s="41"/>
      <c r="RQT12" s="41"/>
      <c r="RQV12" s="38"/>
      <c r="RRJ12" s="41"/>
      <c r="RRK12" s="41"/>
      <c r="RRL12" s="41"/>
      <c r="RRM12" s="41"/>
      <c r="RRN12" s="41"/>
      <c r="RRP12" s="38"/>
      <c r="RSD12" s="41"/>
      <c r="RSE12" s="41"/>
      <c r="RSF12" s="41"/>
      <c r="RSG12" s="41"/>
      <c r="RSH12" s="41"/>
      <c r="RSJ12" s="38"/>
      <c r="RSX12" s="41"/>
      <c r="RSY12" s="41"/>
      <c r="RSZ12" s="41"/>
      <c r="RTA12" s="41"/>
      <c r="RTB12" s="41"/>
      <c r="RTD12" s="38"/>
      <c r="RTR12" s="41"/>
      <c r="RTS12" s="41"/>
      <c r="RTT12" s="41"/>
      <c r="RTU12" s="41"/>
      <c r="RTV12" s="41"/>
      <c r="RTX12" s="38"/>
      <c r="RUL12" s="41"/>
      <c r="RUM12" s="41"/>
      <c r="RUN12" s="41"/>
      <c r="RUO12" s="41"/>
      <c r="RUP12" s="41"/>
      <c r="RUR12" s="38"/>
      <c r="RVF12" s="41"/>
      <c r="RVG12" s="41"/>
      <c r="RVH12" s="41"/>
      <c r="RVI12" s="41"/>
      <c r="RVJ12" s="41"/>
      <c r="RVL12" s="38"/>
      <c r="RVZ12" s="41"/>
      <c r="RWA12" s="41"/>
      <c r="RWB12" s="41"/>
      <c r="RWC12" s="41"/>
      <c r="RWD12" s="41"/>
      <c r="RWF12" s="38"/>
      <c r="RWT12" s="41"/>
      <c r="RWU12" s="41"/>
      <c r="RWV12" s="41"/>
      <c r="RWW12" s="41"/>
      <c r="RWX12" s="41"/>
      <c r="RWZ12" s="38"/>
      <c r="RXN12" s="41"/>
      <c r="RXO12" s="41"/>
      <c r="RXP12" s="41"/>
      <c r="RXQ12" s="41"/>
      <c r="RXR12" s="41"/>
      <c r="RXT12" s="38"/>
      <c r="RYH12" s="41"/>
      <c r="RYI12" s="41"/>
      <c r="RYJ12" s="41"/>
      <c r="RYK12" s="41"/>
      <c r="RYL12" s="41"/>
      <c r="RYN12" s="38"/>
      <c r="RZB12" s="41"/>
      <c r="RZC12" s="41"/>
      <c r="RZD12" s="41"/>
      <c r="RZE12" s="41"/>
      <c r="RZF12" s="41"/>
      <c r="RZH12" s="38"/>
      <c r="RZV12" s="41"/>
      <c r="RZW12" s="41"/>
      <c r="RZX12" s="41"/>
      <c r="RZY12" s="41"/>
      <c r="RZZ12" s="41"/>
      <c r="SAB12" s="38"/>
      <c r="SAP12" s="41"/>
      <c r="SAQ12" s="41"/>
      <c r="SAR12" s="41"/>
      <c r="SAS12" s="41"/>
      <c r="SAT12" s="41"/>
      <c r="SAV12" s="38"/>
      <c r="SBJ12" s="41"/>
      <c r="SBK12" s="41"/>
      <c r="SBL12" s="41"/>
      <c r="SBM12" s="41"/>
      <c r="SBN12" s="41"/>
      <c r="SBP12" s="38"/>
      <c r="SCD12" s="41"/>
      <c r="SCE12" s="41"/>
      <c r="SCF12" s="41"/>
      <c r="SCG12" s="41"/>
      <c r="SCH12" s="41"/>
      <c r="SCJ12" s="38"/>
      <c r="SCX12" s="41"/>
      <c r="SCY12" s="41"/>
      <c r="SCZ12" s="41"/>
      <c r="SDA12" s="41"/>
      <c r="SDB12" s="41"/>
      <c r="SDD12" s="38"/>
      <c r="SDR12" s="41"/>
      <c r="SDS12" s="41"/>
      <c r="SDT12" s="41"/>
      <c r="SDU12" s="41"/>
      <c r="SDV12" s="41"/>
      <c r="SDX12" s="38"/>
      <c r="SEL12" s="41"/>
      <c r="SEM12" s="41"/>
      <c r="SEN12" s="41"/>
      <c r="SEO12" s="41"/>
      <c r="SEP12" s="41"/>
      <c r="SER12" s="38"/>
      <c r="SFF12" s="41"/>
      <c r="SFG12" s="41"/>
      <c r="SFH12" s="41"/>
      <c r="SFI12" s="41"/>
      <c r="SFJ12" s="41"/>
      <c r="SFL12" s="38"/>
      <c r="SFZ12" s="41"/>
      <c r="SGA12" s="41"/>
      <c r="SGB12" s="41"/>
      <c r="SGC12" s="41"/>
      <c r="SGD12" s="41"/>
      <c r="SGF12" s="38"/>
      <c r="SGT12" s="41"/>
      <c r="SGU12" s="41"/>
      <c r="SGV12" s="41"/>
      <c r="SGW12" s="41"/>
      <c r="SGX12" s="41"/>
      <c r="SGZ12" s="38"/>
      <c r="SHN12" s="41"/>
      <c r="SHO12" s="41"/>
      <c r="SHP12" s="41"/>
      <c r="SHQ12" s="41"/>
      <c r="SHR12" s="41"/>
      <c r="SHT12" s="38"/>
      <c r="SIH12" s="41"/>
      <c r="SII12" s="41"/>
      <c r="SIJ12" s="41"/>
      <c r="SIK12" s="41"/>
      <c r="SIL12" s="41"/>
      <c r="SIN12" s="38"/>
      <c r="SJB12" s="41"/>
      <c r="SJC12" s="41"/>
      <c r="SJD12" s="41"/>
      <c r="SJE12" s="41"/>
      <c r="SJF12" s="41"/>
      <c r="SJH12" s="38"/>
      <c r="SJV12" s="41"/>
      <c r="SJW12" s="41"/>
      <c r="SJX12" s="41"/>
      <c r="SJY12" s="41"/>
      <c r="SJZ12" s="41"/>
      <c r="SKB12" s="38"/>
      <c r="SKP12" s="41"/>
      <c r="SKQ12" s="41"/>
      <c r="SKR12" s="41"/>
      <c r="SKS12" s="41"/>
      <c r="SKT12" s="41"/>
      <c r="SKV12" s="38"/>
      <c r="SLJ12" s="41"/>
      <c r="SLK12" s="41"/>
      <c r="SLL12" s="41"/>
      <c r="SLM12" s="41"/>
      <c r="SLN12" s="41"/>
      <c r="SLP12" s="38"/>
      <c r="SMD12" s="41"/>
      <c r="SME12" s="41"/>
      <c r="SMF12" s="41"/>
      <c r="SMG12" s="41"/>
      <c r="SMH12" s="41"/>
      <c r="SMJ12" s="38"/>
      <c r="SMX12" s="41"/>
      <c r="SMY12" s="41"/>
      <c r="SMZ12" s="41"/>
      <c r="SNA12" s="41"/>
      <c r="SNB12" s="41"/>
      <c r="SND12" s="38"/>
      <c r="SNR12" s="41"/>
      <c r="SNS12" s="41"/>
      <c r="SNT12" s="41"/>
      <c r="SNU12" s="41"/>
      <c r="SNV12" s="41"/>
      <c r="SNX12" s="38"/>
      <c r="SOL12" s="41"/>
      <c r="SOM12" s="41"/>
      <c r="SON12" s="41"/>
      <c r="SOO12" s="41"/>
      <c r="SOP12" s="41"/>
      <c r="SOR12" s="38"/>
      <c r="SPF12" s="41"/>
      <c r="SPG12" s="41"/>
      <c r="SPH12" s="41"/>
      <c r="SPI12" s="41"/>
      <c r="SPJ12" s="41"/>
      <c r="SPL12" s="38"/>
      <c r="SPZ12" s="41"/>
      <c r="SQA12" s="41"/>
      <c r="SQB12" s="41"/>
      <c r="SQC12" s="41"/>
      <c r="SQD12" s="41"/>
      <c r="SQF12" s="38"/>
      <c r="SQT12" s="41"/>
      <c r="SQU12" s="41"/>
      <c r="SQV12" s="41"/>
      <c r="SQW12" s="41"/>
      <c r="SQX12" s="41"/>
      <c r="SQZ12" s="38"/>
      <c r="SRN12" s="41"/>
      <c r="SRO12" s="41"/>
      <c r="SRP12" s="41"/>
      <c r="SRQ12" s="41"/>
      <c r="SRR12" s="41"/>
      <c r="SRT12" s="38"/>
      <c r="SSH12" s="41"/>
      <c r="SSI12" s="41"/>
      <c r="SSJ12" s="41"/>
      <c r="SSK12" s="41"/>
      <c r="SSL12" s="41"/>
      <c r="SSN12" s="38"/>
      <c r="STB12" s="41"/>
      <c r="STC12" s="41"/>
      <c r="STD12" s="41"/>
      <c r="STE12" s="41"/>
      <c r="STF12" s="41"/>
      <c r="STH12" s="38"/>
      <c r="STV12" s="41"/>
      <c r="STW12" s="41"/>
      <c r="STX12" s="41"/>
      <c r="STY12" s="41"/>
      <c r="STZ12" s="41"/>
      <c r="SUB12" s="38"/>
      <c r="SUP12" s="41"/>
      <c r="SUQ12" s="41"/>
      <c r="SUR12" s="41"/>
      <c r="SUS12" s="41"/>
      <c r="SUT12" s="41"/>
      <c r="SUV12" s="38"/>
      <c r="SVJ12" s="41"/>
      <c r="SVK12" s="41"/>
      <c r="SVL12" s="41"/>
      <c r="SVM12" s="41"/>
      <c r="SVN12" s="41"/>
      <c r="SVP12" s="38"/>
      <c r="SWD12" s="41"/>
      <c r="SWE12" s="41"/>
      <c r="SWF12" s="41"/>
      <c r="SWG12" s="41"/>
      <c r="SWH12" s="41"/>
      <c r="SWJ12" s="38"/>
      <c r="SWX12" s="41"/>
      <c r="SWY12" s="41"/>
      <c r="SWZ12" s="41"/>
      <c r="SXA12" s="41"/>
      <c r="SXB12" s="41"/>
      <c r="SXD12" s="38"/>
      <c r="SXR12" s="41"/>
      <c r="SXS12" s="41"/>
      <c r="SXT12" s="41"/>
      <c r="SXU12" s="41"/>
      <c r="SXV12" s="41"/>
      <c r="SXX12" s="38"/>
      <c r="SYL12" s="41"/>
      <c r="SYM12" s="41"/>
      <c r="SYN12" s="41"/>
      <c r="SYO12" s="41"/>
      <c r="SYP12" s="41"/>
      <c r="SYR12" s="38"/>
      <c r="SZF12" s="41"/>
      <c r="SZG12" s="41"/>
      <c r="SZH12" s="41"/>
      <c r="SZI12" s="41"/>
      <c r="SZJ12" s="41"/>
      <c r="SZL12" s="38"/>
      <c r="SZZ12" s="41"/>
      <c r="TAA12" s="41"/>
      <c r="TAB12" s="41"/>
      <c r="TAC12" s="41"/>
      <c r="TAD12" s="41"/>
      <c r="TAF12" s="38"/>
      <c r="TAT12" s="41"/>
      <c r="TAU12" s="41"/>
      <c r="TAV12" s="41"/>
      <c r="TAW12" s="41"/>
      <c r="TAX12" s="41"/>
      <c r="TAZ12" s="38"/>
      <c r="TBN12" s="41"/>
      <c r="TBO12" s="41"/>
      <c r="TBP12" s="41"/>
      <c r="TBQ12" s="41"/>
      <c r="TBR12" s="41"/>
      <c r="TBT12" s="38"/>
      <c r="TCH12" s="41"/>
      <c r="TCI12" s="41"/>
      <c r="TCJ12" s="41"/>
      <c r="TCK12" s="41"/>
      <c r="TCL12" s="41"/>
      <c r="TCN12" s="38"/>
      <c r="TDB12" s="41"/>
      <c r="TDC12" s="41"/>
      <c r="TDD12" s="41"/>
      <c r="TDE12" s="41"/>
      <c r="TDF12" s="41"/>
      <c r="TDH12" s="38"/>
      <c r="TDV12" s="41"/>
      <c r="TDW12" s="41"/>
      <c r="TDX12" s="41"/>
      <c r="TDY12" s="41"/>
      <c r="TDZ12" s="41"/>
      <c r="TEB12" s="38"/>
      <c r="TEP12" s="41"/>
      <c r="TEQ12" s="41"/>
      <c r="TER12" s="41"/>
      <c r="TES12" s="41"/>
      <c r="TET12" s="41"/>
      <c r="TEV12" s="38"/>
      <c r="TFJ12" s="41"/>
      <c r="TFK12" s="41"/>
      <c r="TFL12" s="41"/>
      <c r="TFM12" s="41"/>
      <c r="TFN12" s="41"/>
      <c r="TFP12" s="38"/>
      <c r="TGD12" s="41"/>
      <c r="TGE12" s="41"/>
      <c r="TGF12" s="41"/>
      <c r="TGG12" s="41"/>
      <c r="TGH12" s="41"/>
      <c r="TGJ12" s="38"/>
      <c r="TGX12" s="41"/>
      <c r="TGY12" s="41"/>
      <c r="TGZ12" s="41"/>
      <c r="THA12" s="41"/>
      <c r="THB12" s="41"/>
      <c r="THD12" s="38"/>
      <c r="THR12" s="41"/>
      <c r="THS12" s="41"/>
      <c r="THT12" s="41"/>
      <c r="THU12" s="41"/>
      <c r="THV12" s="41"/>
      <c r="THX12" s="38"/>
      <c r="TIL12" s="41"/>
      <c r="TIM12" s="41"/>
      <c r="TIN12" s="41"/>
      <c r="TIO12" s="41"/>
      <c r="TIP12" s="41"/>
      <c r="TIR12" s="38"/>
      <c r="TJF12" s="41"/>
      <c r="TJG12" s="41"/>
      <c r="TJH12" s="41"/>
      <c r="TJI12" s="41"/>
      <c r="TJJ12" s="41"/>
      <c r="TJL12" s="38"/>
      <c r="TJZ12" s="41"/>
      <c r="TKA12" s="41"/>
      <c r="TKB12" s="41"/>
      <c r="TKC12" s="41"/>
      <c r="TKD12" s="41"/>
      <c r="TKF12" s="38"/>
      <c r="TKT12" s="41"/>
      <c r="TKU12" s="41"/>
      <c r="TKV12" s="41"/>
      <c r="TKW12" s="41"/>
      <c r="TKX12" s="41"/>
      <c r="TKZ12" s="38"/>
      <c r="TLN12" s="41"/>
      <c r="TLO12" s="41"/>
      <c r="TLP12" s="41"/>
      <c r="TLQ12" s="41"/>
      <c r="TLR12" s="41"/>
      <c r="TLT12" s="38"/>
      <c r="TMH12" s="41"/>
      <c r="TMI12" s="41"/>
      <c r="TMJ12" s="41"/>
      <c r="TMK12" s="41"/>
      <c r="TML12" s="41"/>
      <c r="TMN12" s="38"/>
      <c r="TNB12" s="41"/>
      <c r="TNC12" s="41"/>
      <c r="TND12" s="41"/>
      <c r="TNE12" s="41"/>
      <c r="TNF12" s="41"/>
      <c r="TNH12" s="38"/>
      <c r="TNV12" s="41"/>
      <c r="TNW12" s="41"/>
      <c r="TNX12" s="41"/>
      <c r="TNY12" s="41"/>
      <c r="TNZ12" s="41"/>
      <c r="TOB12" s="38"/>
      <c r="TOP12" s="41"/>
      <c r="TOQ12" s="41"/>
      <c r="TOR12" s="41"/>
      <c r="TOS12" s="41"/>
      <c r="TOT12" s="41"/>
      <c r="TOV12" s="38"/>
      <c r="TPJ12" s="41"/>
      <c r="TPK12" s="41"/>
      <c r="TPL12" s="41"/>
      <c r="TPM12" s="41"/>
      <c r="TPN12" s="41"/>
      <c r="TPP12" s="38"/>
      <c r="TQD12" s="41"/>
      <c r="TQE12" s="41"/>
      <c r="TQF12" s="41"/>
      <c r="TQG12" s="41"/>
      <c r="TQH12" s="41"/>
      <c r="TQJ12" s="38"/>
      <c r="TQX12" s="41"/>
      <c r="TQY12" s="41"/>
      <c r="TQZ12" s="41"/>
      <c r="TRA12" s="41"/>
      <c r="TRB12" s="41"/>
      <c r="TRD12" s="38"/>
      <c r="TRR12" s="41"/>
      <c r="TRS12" s="41"/>
      <c r="TRT12" s="41"/>
      <c r="TRU12" s="41"/>
      <c r="TRV12" s="41"/>
      <c r="TRX12" s="38"/>
      <c r="TSL12" s="41"/>
      <c r="TSM12" s="41"/>
      <c r="TSN12" s="41"/>
      <c r="TSO12" s="41"/>
      <c r="TSP12" s="41"/>
      <c r="TSR12" s="38"/>
      <c r="TTF12" s="41"/>
      <c r="TTG12" s="41"/>
      <c r="TTH12" s="41"/>
      <c r="TTI12" s="41"/>
      <c r="TTJ12" s="41"/>
      <c r="TTL12" s="38"/>
      <c r="TTZ12" s="41"/>
      <c r="TUA12" s="41"/>
      <c r="TUB12" s="41"/>
      <c r="TUC12" s="41"/>
      <c r="TUD12" s="41"/>
      <c r="TUF12" s="38"/>
      <c r="TUT12" s="41"/>
      <c r="TUU12" s="41"/>
      <c r="TUV12" s="41"/>
      <c r="TUW12" s="41"/>
      <c r="TUX12" s="41"/>
      <c r="TUZ12" s="38"/>
      <c r="TVN12" s="41"/>
      <c r="TVO12" s="41"/>
      <c r="TVP12" s="41"/>
      <c r="TVQ12" s="41"/>
      <c r="TVR12" s="41"/>
      <c r="TVT12" s="38"/>
      <c r="TWH12" s="41"/>
      <c r="TWI12" s="41"/>
      <c r="TWJ12" s="41"/>
      <c r="TWK12" s="41"/>
      <c r="TWL12" s="41"/>
      <c r="TWN12" s="38"/>
      <c r="TXB12" s="41"/>
      <c r="TXC12" s="41"/>
      <c r="TXD12" s="41"/>
      <c r="TXE12" s="41"/>
      <c r="TXF12" s="41"/>
      <c r="TXH12" s="38"/>
      <c r="TXV12" s="41"/>
      <c r="TXW12" s="41"/>
      <c r="TXX12" s="41"/>
      <c r="TXY12" s="41"/>
      <c r="TXZ12" s="41"/>
      <c r="TYB12" s="38"/>
      <c r="TYP12" s="41"/>
      <c r="TYQ12" s="41"/>
      <c r="TYR12" s="41"/>
      <c r="TYS12" s="41"/>
      <c r="TYT12" s="41"/>
      <c r="TYV12" s="38"/>
      <c r="TZJ12" s="41"/>
      <c r="TZK12" s="41"/>
      <c r="TZL12" s="41"/>
      <c r="TZM12" s="41"/>
      <c r="TZN12" s="41"/>
      <c r="TZP12" s="38"/>
      <c r="UAD12" s="41"/>
      <c r="UAE12" s="41"/>
      <c r="UAF12" s="41"/>
      <c r="UAG12" s="41"/>
      <c r="UAH12" s="41"/>
      <c r="UAJ12" s="38"/>
      <c r="UAX12" s="41"/>
      <c r="UAY12" s="41"/>
      <c r="UAZ12" s="41"/>
      <c r="UBA12" s="41"/>
      <c r="UBB12" s="41"/>
      <c r="UBD12" s="38"/>
      <c r="UBR12" s="41"/>
      <c r="UBS12" s="41"/>
      <c r="UBT12" s="41"/>
      <c r="UBU12" s="41"/>
      <c r="UBV12" s="41"/>
      <c r="UBX12" s="38"/>
      <c r="UCL12" s="41"/>
      <c r="UCM12" s="41"/>
      <c r="UCN12" s="41"/>
      <c r="UCO12" s="41"/>
      <c r="UCP12" s="41"/>
      <c r="UCR12" s="38"/>
      <c r="UDF12" s="41"/>
      <c r="UDG12" s="41"/>
      <c r="UDH12" s="41"/>
      <c r="UDI12" s="41"/>
      <c r="UDJ12" s="41"/>
      <c r="UDL12" s="38"/>
      <c r="UDZ12" s="41"/>
      <c r="UEA12" s="41"/>
      <c r="UEB12" s="41"/>
      <c r="UEC12" s="41"/>
      <c r="UED12" s="41"/>
      <c r="UEF12" s="38"/>
      <c r="UET12" s="41"/>
      <c r="UEU12" s="41"/>
      <c r="UEV12" s="41"/>
      <c r="UEW12" s="41"/>
      <c r="UEX12" s="41"/>
      <c r="UEZ12" s="38"/>
      <c r="UFN12" s="41"/>
      <c r="UFO12" s="41"/>
      <c r="UFP12" s="41"/>
      <c r="UFQ12" s="41"/>
      <c r="UFR12" s="41"/>
      <c r="UFT12" s="38"/>
      <c r="UGH12" s="41"/>
      <c r="UGI12" s="41"/>
      <c r="UGJ12" s="41"/>
      <c r="UGK12" s="41"/>
      <c r="UGL12" s="41"/>
      <c r="UGN12" s="38"/>
      <c r="UHB12" s="41"/>
      <c r="UHC12" s="41"/>
      <c r="UHD12" s="41"/>
      <c r="UHE12" s="41"/>
      <c r="UHF12" s="41"/>
      <c r="UHH12" s="38"/>
      <c r="UHV12" s="41"/>
      <c r="UHW12" s="41"/>
      <c r="UHX12" s="41"/>
      <c r="UHY12" s="41"/>
      <c r="UHZ12" s="41"/>
      <c r="UIB12" s="38"/>
      <c r="UIP12" s="41"/>
      <c r="UIQ12" s="41"/>
      <c r="UIR12" s="41"/>
      <c r="UIS12" s="41"/>
      <c r="UIT12" s="41"/>
      <c r="UIV12" s="38"/>
      <c r="UJJ12" s="41"/>
      <c r="UJK12" s="41"/>
      <c r="UJL12" s="41"/>
      <c r="UJM12" s="41"/>
      <c r="UJN12" s="41"/>
      <c r="UJP12" s="38"/>
      <c r="UKD12" s="41"/>
      <c r="UKE12" s="41"/>
      <c r="UKF12" s="41"/>
      <c r="UKG12" s="41"/>
      <c r="UKH12" s="41"/>
      <c r="UKJ12" s="38"/>
      <c r="UKX12" s="41"/>
      <c r="UKY12" s="41"/>
      <c r="UKZ12" s="41"/>
      <c r="ULA12" s="41"/>
      <c r="ULB12" s="41"/>
      <c r="ULD12" s="38"/>
      <c r="ULR12" s="41"/>
      <c r="ULS12" s="41"/>
      <c r="ULT12" s="41"/>
      <c r="ULU12" s="41"/>
      <c r="ULV12" s="41"/>
      <c r="ULX12" s="38"/>
      <c r="UML12" s="41"/>
      <c r="UMM12" s="41"/>
      <c r="UMN12" s="41"/>
      <c r="UMO12" s="41"/>
      <c r="UMP12" s="41"/>
      <c r="UMR12" s="38"/>
      <c r="UNF12" s="41"/>
      <c r="UNG12" s="41"/>
      <c r="UNH12" s="41"/>
      <c r="UNI12" s="41"/>
      <c r="UNJ12" s="41"/>
      <c r="UNL12" s="38"/>
      <c r="UNZ12" s="41"/>
      <c r="UOA12" s="41"/>
      <c r="UOB12" s="41"/>
      <c r="UOC12" s="41"/>
      <c r="UOD12" s="41"/>
      <c r="UOF12" s="38"/>
      <c r="UOT12" s="41"/>
      <c r="UOU12" s="41"/>
      <c r="UOV12" s="41"/>
      <c r="UOW12" s="41"/>
      <c r="UOX12" s="41"/>
      <c r="UOZ12" s="38"/>
      <c r="UPN12" s="41"/>
      <c r="UPO12" s="41"/>
      <c r="UPP12" s="41"/>
      <c r="UPQ12" s="41"/>
      <c r="UPR12" s="41"/>
      <c r="UPT12" s="38"/>
      <c r="UQH12" s="41"/>
      <c r="UQI12" s="41"/>
      <c r="UQJ12" s="41"/>
      <c r="UQK12" s="41"/>
      <c r="UQL12" s="41"/>
      <c r="UQN12" s="38"/>
      <c r="URB12" s="41"/>
      <c r="URC12" s="41"/>
      <c r="URD12" s="41"/>
      <c r="URE12" s="41"/>
      <c r="URF12" s="41"/>
      <c r="URH12" s="38"/>
      <c r="URV12" s="41"/>
      <c r="URW12" s="41"/>
      <c r="URX12" s="41"/>
      <c r="URY12" s="41"/>
      <c r="URZ12" s="41"/>
      <c r="USB12" s="38"/>
      <c r="USP12" s="41"/>
      <c r="USQ12" s="41"/>
      <c r="USR12" s="41"/>
      <c r="USS12" s="41"/>
      <c r="UST12" s="41"/>
      <c r="USV12" s="38"/>
      <c r="UTJ12" s="41"/>
      <c r="UTK12" s="41"/>
      <c r="UTL12" s="41"/>
      <c r="UTM12" s="41"/>
      <c r="UTN12" s="41"/>
      <c r="UTP12" s="38"/>
      <c r="UUD12" s="41"/>
      <c r="UUE12" s="41"/>
      <c r="UUF12" s="41"/>
      <c r="UUG12" s="41"/>
      <c r="UUH12" s="41"/>
      <c r="UUJ12" s="38"/>
      <c r="UUX12" s="41"/>
      <c r="UUY12" s="41"/>
      <c r="UUZ12" s="41"/>
      <c r="UVA12" s="41"/>
      <c r="UVB12" s="41"/>
      <c r="UVD12" s="38"/>
      <c r="UVR12" s="41"/>
      <c r="UVS12" s="41"/>
      <c r="UVT12" s="41"/>
      <c r="UVU12" s="41"/>
      <c r="UVV12" s="41"/>
      <c r="UVX12" s="38"/>
      <c r="UWL12" s="41"/>
      <c r="UWM12" s="41"/>
      <c r="UWN12" s="41"/>
      <c r="UWO12" s="41"/>
      <c r="UWP12" s="41"/>
      <c r="UWR12" s="38"/>
      <c r="UXF12" s="41"/>
      <c r="UXG12" s="41"/>
      <c r="UXH12" s="41"/>
      <c r="UXI12" s="41"/>
      <c r="UXJ12" s="41"/>
      <c r="UXL12" s="38"/>
      <c r="UXZ12" s="41"/>
      <c r="UYA12" s="41"/>
      <c r="UYB12" s="41"/>
      <c r="UYC12" s="41"/>
      <c r="UYD12" s="41"/>
      <c r="UYF12" s="38"/>
      <c r="UYT12" s="41"/>
      <c r="UYU12" s="41"/>
      <c r="UYV12" s="41"/>
      <c r="UYW12" s="41"/>
      <c r="UYX12" s="41"/>
      <c r="UYZ12" s="38"/>
      <c r="UZN12" s="41"/>
      <c r="UZO12" s="41"/>
      <c r="UZP12" s="41"/>
      <c r="UZQ12" s="41"/>
      <c r="UZR12" s="41"/>
      <c r="UZT12" s="38"/>
      <c r="VAH12" s="41"/>
      <c r="VAI12" s="41"/>
      <c r="VAJ12" s="41"/>
      <c r="VAK12" s="41"/>
      <c r="VAL12" s="41"/>
      <c r="VAN12" s="38"/>
      <c r="VBB12" s="41"/>
      <c r="VBC12" s="41"/>
      <c r="VBD12" s="41"/>
      <c r="VBE12" s="41"/>
      <c r="VBF12" s="41"/>
      <c r="VBH12" s="38"/>
      <c r="VBV12" s="41"/>
      <c r="VBW12" s="41"/>
      <c r="VBX12" s="41"/>
      <c r="VBY12" s="41"/>
      <c r="VBZ12" s="41"/>
      <c r="VCB12" s="38"/>
      <c r="VCP12" s="41"/>
      <c r="VCQ12" s="41"/>
      <c r="VCR12" s="41"/>
      <c r="VCS12" s="41"/>
      <c r="VCT12" s="41"/>
      <c r="VCV12" s="38"/>
      <c r="VDJ12" s="41"/>
      <c r="VDK12" s="41"/>
      <c r="VDL12" s="41"/>
      <c r="VDM12" s="41"/>
      <c r="VDN12" s="41"/>
      <c r="VDP12" s="38"/>
      <c r="VED12" s="41"/>
      <c r="VEE12" s="41"/>
      <c r="VEF12" s="41"/>
      <c r="VEG12" s="41"/>
      <c r="VEH12" s="41"/>
      <c r="VEJ12" s="38"/>
      <c r="VEX12" s="41"/>
      <c r="VEY12" s="41"/>
      <c r="VEZ12" s="41"/>
      <c r="VFA12" s="41"/>
      <c r="VFB12" s="41"/>
      <c r="VFD12" s="38"/>
      <c r="VFR12" s="41"/>
      <c r="VFS12" s="41"/>
      <c r="VFT12" s="41"/>
      <c r="VFU12" s="41"/>
      <c r="VFV12" s="41"/>
      <c r="VFX12" s="38"/>
      <c r="VGL12" s="41"/>
      <c r="VGM12" s="41"/>
      <c r="VGN12" s="41"/>
      <c r="VGO12" s="41"/>
      <c r="VGP12" s="41"/>
      <c r="VGR12" s="38"/>
      <c r="VHF12" s="41"/>
      <c r="VHG12" s="41"/>
      <c r="VHH12" s="41"/>
      <c r="VHI12" s="41"/>
      <c r="VHJ12" s="41"/>
      <c r="VHL12" s="38"/>
      <c r="VHZ12" s="41"/>
      <c r="VIA12" s="41"/>
      <c r="VIB12" s="41"/>
      <c r="VIC12" s="41"/>
      <c r="VID12" s="41"/>
      <c r="VIF12" s="38"/>
      <c r="VIT12" s="41"/>
      <c r="VIU12" s="41"/>
      <c r="VIV12" s="41"/>
      <c r="VIW12" s="41"/>
      <c r="VIX12" s="41"/>
      <c r="VIZ12" s="38"/>
      <c r="VJN12" s="41"/>
      <c r="VJO12" s="41"/>
      <c r="VJP12" s="41"/>
      <c r="VJQ12" s="41"/>
      <c r="VJR12" s="41"/>
      <c r="VJT12" s="38"/>
      <c r="VKH12" s="41"/>
      <c r="VKI12" s="41"/>
      <c r="VKJ12" s="41"/>
      <c r="VKK12" s="41"/>
      <c r="VKL12" s="41"/>
      <c r="VKN12" s="38"/>
      <c r="VLB12" s="41"/>
      <c r="VLC12" s="41"/>
      <c r="VLD12" s="41"/>
      <c r="VLE12" s="41"/>
      <c r="VLF12" s="41"/>
      <c r="VLH12" s="38"/>
      <c r="VLV12" s="41"/>
      <c r="VLW12" s="41"/>
      <c r="VLX12" s="41"/>
      <c r="VLY12" s="41"/>
      <c r="VLZ12" s="41"/>
      <c r="VMB12" s="38"/>
      <c r="VMP12" s="41"/>
      <c r="VMQ12" s="41"/>
      <c r="VMR12" s="41"/>
      <c r="VMS12" s="41"/>
      <c r="VMT12" s="41"/>
      <c r="VMV12" s="38"/>
      <c r="VNJ12" s="41"/>
      <c r="VNK12" s="41"/>
      <c r="VNL12" s="41"/>
      <c r="VNM12" s="41"/>
      <c r="VNN12" s="41"/>
      <c r="VNP12" s="38"/>
      <c r="VOD12" s="41"/>
      <c r="VOE12" s="41"/>
      <c r="VOF12" s="41"/>
      <c r="VOG12" s="41"/>
      <c r="VOH12" s="41"/>
      <c r="VOJ12" s="38"/>
      <c r="VOX12" s="41"/>
      <c r="VOY12" s="41"/>
      <c r="VOZ12" s="41"/>
      <c r="VPA12" s="41"/>
      <c r="VPB12" s="41"/>
      <c r="VPD12" s="38"/>
      <c r="VPR12" s="41"/>
      <c r="VPS12" s="41"/>
      <c r="VPT12" s="41"/>
      <c r="VPU12" s="41"/>
      <c r="VPV12" s="41"/>
      <c r="VPX12" s="38"/>
      <c r="VQL12" s="41"/>
      <c r="VQM12" s="41"/>
      <c r="VQN12" s="41"/>
      <c r="VQO12" s="41"/>
      <c r="VQP12" s="41"/>
      <c r="VQR12" s="38"/>
      <c r="VRF12" s="41"/>
      <c r="VRG12" s="41"/>
      <c r="VRH12" s="41"/>
      <c r="VRI12" s="41"/>
      <c r="VRJ12" s="41"/>
      <c r="VRL12" s="38"/>
      <c r="VRZ12" s="41"/>
      <c r="VSA12" s="41"/>
      <c r="VSB12" s="41"/>
      <c r="VSC12" s="41"/>
      <c r="VSD12" s="41"/>
      <c r="VSF12" s="38"/>
      <c r="VST12" s="41"/>
      <c r="VSU12" s="41"/>
      <c r="VSV12" s="41"/>
      <c r="VSW12" s="41"/>
      <c r="VSX12" s="41"/>
      <c r="VSZ12" s="38"/>
      <c r="VTN12" s="41"/>
      <c r="VTO12" s="41"/>
      <c r="VTP12" s="41"/>
      <c r="VTQ12" s="41"/>
      <c r="VTR12" s="41"/>
      <c r="VTT12" s="38"/>
      <c r="VUH12" s="41"/>
      <c r="VUI12" s="41"/>
      <c r="VUJ12" s="41"/>
      <c r="VUK12" s="41"/>
      <c r="VUL12" s="41"/>
      <c r="VUN12" s="38"/>
      <c r="VVB12" s="41"/>
      <c r="VVC12" s="41"/>
      <c r="VVD12" s="41"/>
      <c r="VVE12" s="41"/>
      <c r="VVF12" s="41"/>
      <c r="VVH12" s="38"/>
      <c r="VVV12" s="41"/>
      <c r="VVW12" s="41"/>
      <c r="VVX12" s="41"/>
      <c r="VVY12" s="41"/>
      <c r="VVZ12" s="41"/>
      <c r="VWB12" s="38"/>
      <c r="VWP12" s="41"/>
      <c r="VWQ12" s="41"/>
      <c r="VWR12" s="41"/>
      <c r="VWS12" s="41"/>
      <c r="VWT12" s="41"/>
      <c r="VWV12" s="38"/>
      <c r="VXJ12" s="41"/>
      <c r="VXK12" s="41"/>
      <c r="VXL12" s="41"/>
      <c r="VXM12" s="41"/>
      <c r="VXN12" s="41"/>
      <c r="VXP12" s="38"/>
      <c r="VYD12" s="41"/>
      <c r="VYE12" s="41"/>
      <c r="VYF12" s="41"/>
      <c r="VYG12" s="41"/>
      <c r="VYH12" s="41"/>
      <c r="VYJ12" s="38"/>
      <c r="VYX12" s="41"/>
      <c r="VYY12" s="41"/>
      <c r="VYZ12" s="41"/>
      <c r="VZA12" s="41"/>
      <c r="VZB12" s="41"/>
      <c r="VZD12" s="38"/>
      <c r="VZR12" s="41"/>
      <c r="VZS12" s="41"/>
      <c r="VZT12" s="41"/>
      <c r="VZU12" s="41"/>
      <c r="VZV12" s="41"/>
      <c r="VZX12" s="38"/>
      <c r="WAL12" s="41"/>
      <c r="WAM12" s="41"/>
      <c r="WAN12" s="41"/>
      <c r="WAO12" s="41"/>
      <c r="WAP12" s="41"/>
      <c r="WAR12" s="38"/>
      <c r="WBF12" s="41"/>
      <c r="WBG12" s="41"/>
      <c r="WBH12" s="41"/>
      <c r="WBI12" s="41"/>
      <c r="WBJ12" s="41"/>
      <c r="WBL12" s="38"/>
      <c r="WBZ12" s="41"/>
      <c r="WCA12" s="41"/>
      <c r="WCB12" s="41"/>
      <c r="WCC12" s="41"/>
      <c r="WCD12" s="41"/>
      <c r="WCF12" s="38"/>
      <c r="WCT12" s="41"/>
      <c r="WCU12" s="41"/>
      <c r="WCV12" s="41"/>
      <c r="WCW12" s="41"/>
      <c r="WCX12" s="41"/>
      <c r="WCZ12" s="38"/>
      <c r="WDN12" s="41"/>
      <c r="WDO12" s="41"/>
      <c r="WDP12" s="41"/>
      <c r="WDQ12" s="41"/>
      <c r="WDR12" s="41"/>
      <c r="WDT12" s="38"/>
      <c r="WEH12" s="41"/>
      <c r="WEI12" s="41"/>
      <c r="WEJ12" s="41"/>
      <c r="WEK12" s="41"/>
      <c r="WEL12" s="41"/>
      <c r="WEN12" s="38"/>
      <c r="WFB12" s="41"/>
      <c r="WFC12" s="41"/>
      <c r="WFD12" s="41"/>
      <c r="WFE12" s="41"/>
      <c r="WFF12" s="41"/>
      <c r="WFH12" s="38"/>
      <c r="WFV12" s="41"/>
      <c r="WFW12" s="41"/>
      <c r="WFX12" s="41"/>
      <c r="WFY12" s="41"/>
      <c r="WFZ12" s="41"/>
      <c r="WGB12" s="38"/>
      <c r="WGP12" s="41"/>
      <c r="WGQ12" s="41"/>
      <c r="WGR12" s="41"/>
      <c r="WGS12" s="41"/>
      <c r="WGT12" s="41"/>
      <c r="WGV12" s="38"/>
      <c r="WHJ12" s="41"/>
      <c r="WHK12" s="41"/>
      <c r="WHL12" s="41"/>
      <c r="WHM12" s="41"/>
      <c r="WHN12" s="41"/>
      <c r="WHP12" s="38"/>
      <c r="WID12" s="41"/>
      <c r="WIE12" s="41"/>
      <c r="WIF12" s="41"/>
      <c r="WIG12" s="41"/>
      <c r="WIH12" s="41"/>
      <c r="WIJ12" s="38"/>
      <c r="WIX12" s="41"/>
      <c r="WIY12" s="41"/>
      <c r="WIZ12" s="41"/>
      <c r="WJA12" s="41"/>
      <c r="WJB12" s="41"/>
      <c r="WJD12" s="38"/>
      <c r="WJR12" s="41"/>
      <c r="WJS12" s="41"/>
      <c r="WJT12" s="41"/>
      <c r="WJU12" s="41"/>
      <c r="WJV12" s="41"/>
      <c r="WJX12" s="38"/>
      <c r="WKL12" s="41"/>
      <c r="WKM12" s="41"/>
      <c r="WKN12" s="41"/>
      <c r="WKO12" s="41"/>
      <c r="WKP12" s="41"/>
      <c r="WKR12" s="38"/>
      <c r="WLF12" s="41"/>
      <c r="WLG12" s="41"/>
      <c r="WLH12" s="41"/>
      <c r="WLI12" s="41"/>
      <c r="WLJ12" s="41"/>
      <c r="WLL12" s="38"/>
      <c r="WLZ12" s="41"/>
      <c r="WMA12" s="41"/>
      <c r="WMB12" s="41"/>
      <c r="WMC12" s="41"/>
      <c r="WMD12" s="41"/>
      <c r="WMF12" s="38"/>
      <c r="WMT12" s="41"/>
      <c r="WMU12" s="41"/>
      <c r="WMV12" s="41"/>
      <c r="WMW12" s="41"/>
      <c r="WMX12" s="41"/>
      <c r="WMZ12" s="38"/>
      <c r="WNN12" s="41"/>
      <c r="WNO12" s="41"/>
      <c r="WNP12" s="41"/>
      <c r="WNQ12" s="41"/>
      <c r="WNR12" s="41"/>
      <c r="WNT12" s="38"/>
      <c r="WOH12" s="41"/>
      <c r="WOI12" s="41"/>
      <c r="WOJ12" s="41"/>
      <c r="WOK12" s="41"/>
      <c r="WOL12" s="41"/>
      <c r="WON12" s="38"/>
      <c r="WPB12" s="41"/>
      <c r="WPC12" s="41"/>
      <c r="WPD12" s="41"/>
      <c r="WPE12" s="41"/>
      <c r="WPF12" s="41"/>
      <c r="WPH12" s="38"/>
      <c r="WPV12" s="41"/>
      <c r="WPW12" s="41"/>
      <c r="WPX12" s="41"/>
      <c r="WPY12" s="41"/>
      <c r="WPZ12" s="41"/>
      <c r="WQB12" s="38"/>
      <c r="WQP12" s="41"/>
      <c r="WQQ12" s="41"/>
      <c r="WQR12" s="41"/>
      <c r="WQS12" s="41"/>
      <c r="WQT12" s="41"/>
      <c r="WQV12" s="38"/>
      <c r="WRJ12" s="41"/>
      <c r="WRK12" s="41"/>
      <c r="WRL12" s="41"/>
      <c r="WRM12" s="41"/>
      <c r="WRN12" s="41"/>
      <c r="WRP12" s="38"/>
      <c r="WSD12" s="41"/>
      <c r="WSE12" s="41"/>
      <c r="WSF12" s="41"/>
      <c r="WSG12" s="41"/>
      <c r="WSH12" s="41"/>
      <c r="WSJ12" s="38"/>
      <c r="WSX12" s="41"/>
      <c r="WSY12" s="41"/>
      <c r="WSZ12" s="41"/>
      <c r="WTA12" s="41"/>
      <c r="WTB12" s="41"/>
      <c r="WTD12" s="38"/>
      <c r="WTR12" s="41"/>
      <c r="WTS12" s="41"/>
      <c r="WTT12" s="41"/>
      <c r="WTU12" s="41"/>
      <c r="WTV12" s="41"/>
      <c r="WTX12" s="38"/>
      <c r="WUL12" s="41"/>
      <c r="WUM12" s="41"/>
      <c r="WUN12" s="41"/>
      <c r="WUO12" s="41"/>
      <c r="WUP12" s="41"/>
      <c r="WUR12" s="38"/>
      <c r="WVF12" s="41"/>
      <c r="WVG12" s="41"/>
      <c r="WVH12" s="41"/>
      <c r="WVI12" s="41"/>
      <c r="WVJ12" s="41"/>
      <c r="WVL12" s="38"/>
      <c r="WVZ12" s="41"/>
      <c r="WWA12" s="41"/>
      <c r="WWB12" s="41"/>
      <c r="WWC12" s="41"/>
      <c r="WWD12" s="41"/>
      <c r="WWF12" s="38"/>
      <c r="WWT12" s="41"/>
      <c r="WWU12" s="41"/>
      <c r="WWV12" s="41"/>
      <c r="WWW12" s="41"/>
      <c r="WWX12" s="41"/>
      <c r="WWZ12" s="38"/>
      <c r="WXN12" s="41"/>
      <c r="WXO12" s="41"/>
      <c r="WXP12" s="41"/>
      <c r="WXQ12" s="41"/>
      <c r="WXR12" s="41"/>
      <c r="WXT12" s="38"/>
      <c r="WYH12" s="41"/>
      <c r="WYI12" s="41"/>
      <c r="WYJ12" s="41"/>
      <c r="WYK12" s="41"/>
      <c r="WYL12" s="41"/>
      <c r="WYN12" s="38"/>
      <c r="WZB12" s="41"/>
      <c r="WZC12" s="41"/>
      <c r="WZD12" s="41"/>
      <c r="WZE12" s="41"/>
      <c r="WZF12" s="41"/>
      <c r="WZH12" s="38"/>
      <c r="WZV12" s="41"/>
      <c r="WZW12" s="41"/>
      <c r="WZX12" s="41"/>
      <c r="WZY12" s="41"/>
      <c r="WZZ12" s="41"/>
      <c r="XAB12" s="38"/>
      <c r="XAP12" s="41"/>
      <c r="XAQ12" s="41"/>
      <c r="XAR12" s="41"/>
      <c r="XAS12" s="41"/>
      <c r="XAT12" s="41"/>
      <c r="XAV12" s="38"/>
      <c r="XBJ12" s="41"/>
      <c r="XBK12" s="41"/>
      <c r="XBL12" s="41"/>
      <c r="XBM12" s="41"/>
      <c r="XBN12" s="41"/>
      <c r="XBP12" s="38"/>
      <c r="XCD12" s="41"/>
      <c r="XCE12" s="41"/>
      <c r="XCF12" s="41"/>
      <c r="XCG12" s="41"/>
      <c r="XCH12" s="41"/>
      <c r="XCJ12" s="38"/>
      <c r="XCX12" s="41"/>
      <c r="XCY12" s="41"/>
      <c r="XCZ12" s="41"/>
      <c r="XDA12" s="41"/>
      <c r="XDB12" s="41"/>
      <c r="XDD12" s="38"/>
      <c r="XDR12" s="41"/>
      <c r="XDS12" s="41"/>
      <c r="XDT12" s="41"/>
      <c r="XDU12" s="41"/>
      <c r="XDV12" s="41"/>
      <c r="XDX12" s="38"/>
      <c r="XEL12" s="41"/>
      <c r="XEM12" s="41"/>
      <c r="XEN12" s="41"/>
      <c r="XEO12" s="41"/>
      <c r="XEP12" s="41"/>
      <c r="XER12" s="38"/>
    </row>
    <row r="13" spans="1:1012 1026:3072 3086:4092 4106:5112 5126:6132 6146:8192 8206:9212 9226:10232 10246:11252 11266:13312 13326:14332 14346:15352 15366:16372">
      <c r="A13" s="1"/>
      <c r="B13" s="104" t="s">
        <v>95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1012 1026:3072 3086:4092 4106:5112 5126:6132 6146:8192 8206:9212 9226:10232 10246:11252 11266:13312 13326:14332 14346:15352 15366:16372">
      <c r="A14" s="33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1012 1026:3072 3086:4092 4106:5112 5126:6132 6146:8192 8206:9212 9226:10232 10246:11252 11266:13312 13326:14332 14346:15352 15366:16372">
      <c r="A15" s="33" t="s">
        <v>42</v>
      </c>
      <c r="B15" s="36">
        <f>B9/B$11*100</f>
        <v>96.019995506344074</v>
      </c>
      <c r="C15" s="36">
        <f t="shared" ref="C15:N15" si="2">C9/C$11*100</f>
        <v>96.358965347788697</v>
      </c>
      <c r="D15" s="36">
        <f t="shared" si="2"/>
        <v>96.071271029925882</v>
      </c>
      <c r="E15" s="36">
        <f t="shared" si="2"/>
        <v>97.673350971502785</v>
      </c>
      <c r="F15" s="36">
        <f t="shared" si="2"/>
        <v>98.659519509699095</v>
      </c>
      <c r="G15" s="36">
        <f t="shared" si="2"/>
        <v>98.606483219640481</v>
      </c>
      <c r="H15" s="36">
        <f t="shared" si="2"/>
        <v>98.697819033751017</v>
      </c>
      <c r="I15" s="36">
        <f t="shared" si="2"/>
        <v>98.868401085753305</v>
      </c>
      <c r="J15" s="36">
        <f t="shared" si="2"/>
        <v>98.579798386242729</v>
      </c>
      <c r="K15" s="36">
        <f t="shared" si="2"/>
        <v>98.596909571889952</v>
      </c>
      <c r="L15" s="36">
        <f t="shared" si="2"/>
        <v>95.365869514211937</v>
      </c>
      <c r="M15" s="36">
        <f t="shared" si="2"/>
        <v>96.410440915499379</v>
      </c>
      <c r="N15" s="36">
        <f t="shared" si="2"/>
        <v>93.302200861096125</v>
      </c>
      <c r="O15" s="36">
        <f t="shared" ref="O15:AE17" si="3">O9/O$11*100</f>
        <v>92.757706331942387</v>
      </c>
      <c r="P15" s="36">
        <f t="shared" si="3"/>
        <v>95.310201531854474</v>
      </c>
      <c r="Q15" s="36">
        <f t="shared" si="3"/>
        <v>94.901695819340986</v>
      </c>
      <c r="R15" s="36">
        <f t="shared" si="3"/>
        <v>93.911080524115164</v>
      </c>
      <c r="S15" s="36">
        <f t="shared" si="3"/>
        <v>93.761867482692523</v>
      </c>
      <c r="T15" s="36">
        <f t="shared" si="3"/>
        <v>94.734539511697264</v>
      </c>
      <c r="U15" s="36">
        <f t="shared" si="3"/>
        <v>94.906195239245918</v>
      </c>
      <c r="V15" s="36">
        <f t="shared" si="3"/>
        <v>95.779868438137441</v>
      </c>
      <c r="W15" s="36">
        <f t="shared" si="3"/>
        <v>95.765360555208019</v>
      </c>
      <c r="X15" s="36">
        <f t="shared" si="3"/>
        <v>95.082765141316045</v>
      </c>
      <c r="Y15" s="36">
        <f t="shared" si="3"/>
        <v>95.289434157934863</v>
      </c>
      <c r="Z15" s="36">
        <f t="shared" ref="Z15:AE15" si="4">Z9/Z$11*100</f>
        <v>95.084402233173691</v>
      </c>
      <c r="AA15" s="36">
        <f t="shared" si="4"/>
        <v>95.770194055188213</v>
      </c>
      <c r="AB15" s="36">
        <f t="shared" si="4"/>
        <v>93.694768665508604</v>
      </c>
      <c r="AC15" s="36">
        <f t="shared" si="4"/>
        <v>87.68128687052446</v>
      </c>
      <c r="AD15" s="36">
        <f>AD9/AD$11*100</f>
        <v>82.827936824891594</v>
      </c>
      <c r="AE15" s="36">
        <f t="shared" si="4"/>
        <v>93.640709638412773</v>
      </c>
    </row>
    <row r="16" spans="1:1012 1026:3072 3086:4092 4106:5112 5126:6132 6146:8192 8206:9212 9226:10232 10246:11252 11266:13312 13326:14332 14346:15352 15366:16372">
      <c r="A16" s="33" t="s">
        <v>93</v>
      </c>
      <c r="B16" s="36">
        <f t="shared" ref="B16:N17" si="5">B10/B$11*100</f>
        <v>3.9800044936559251</v>
      </c>
      <c r="C16" s="36">
        <f t="shared" si="5"/>
        <v>3.6410346522113017</v>
      </c>
      <c r="D16" s="36">
        <f t="shared" si="5"/>
        <v>3.9287289700741224</v>
      </c>
      <c r="E16" s="36">
        <f t="shared" si="5"/>
        <v>2.3266490284972177</v>
      </c>
      <c r="F16" s="36">
        <f t="shared" si="5"/>
        <v>1.3404804903009031</v>
      </c>
      <c r="G16" s="36">
        <f t="shared" si="5"/>
        <v>1.3935167803595014</v>
      </c>
      <c r="H16" s="36">
        <f t="shared" si="5"/>
        <v>1.3021809662489856</v>
      </c>
      <c r="I16" s="36">
        <f t="shared" si="5"/>
        <v>1.1315989142466953</v>
      </c>
      <c r="J16" s="36">
        <f t="shared" si="5"/>
        <v>1.4202016137572759</v>
      </c>
      <c r="K16" s="36">
        <f t="shared" si="5"/>
        <v>1.4030904281100554</v>
      </c>
      <c r="L16" s="36">
        <f t="shared" si="5"/>
        <v>4.6341304857880727</v>
      </c>
      <c r="M16" s="36">
        <f t="shared" si="5"/>
        <v>3.5895590845006113</v>
      </c>
      <c r="N16" s="36">
        <f t="shared" si="5"/>
        <v>6.6977991389038776</v>
      </c>
      <c r="O16" s="36">
        <f t="shared" ref="O16:V16" si="6">O10/O$11*100</f>
        <v>7.2422936680576129</v>
      </c>
      <c r="P16" s="36">
        <f t="shared" si="6"/>
        <v>4.6897984681455283</v>
      </c>
      <c r="Q16" s="36">
        <f t="shared" si="6"/>
        <v>5.0983041806590021</v>
      </c>
      <c r="R16" s="36">
        <f t="shared" si="6"/>
        <v>6.0889194758848255</v>
      </c>
      <c r="S16" s="36">
        <f>S10/S$11*100</f>
        <v>6.2381325173074682</v>
      </c>
      <c r="T16" s="36">
        <f t="shared" si="6"/>
        <v>5.265460488302744</v>
      </c>
      <c r="U16" s="36">
        <f t="shared" si="6"/>
        <v>5.0938047607540904</v>
      </c>
      <c r="V16" s="36">
        <f t="shared" si="6"/>
        <v>4.2201315618625577</v>
      </c>
      <c r="W16" s="36">
        <f t="shared" si="3"/>
        <v>4.2346394447919753</v>
      </c>
      <c r="X16" s="36">
        <f t="shared" si="3"/>
        <v>4.9172348586839449</v>
      </c>
      <c r="Y16" s="36">
        <f t="shared" si="3"/>
        <v>4.7105658420651393</v>
      </c>
      <c r="Z16" s="36">
        <f t="shared" si="3"/>
        <v>4.9155977668263029</v>
      </c>
      <c r="AA16" s="36">
        <f t="shared" si="3"/>
        <v>4.2298059448118055</v>
      </c>
      <c r="AB16" s="36">
        <f t="shared" si="3"/>
        <v>6.3052313344913982</v>
      </c>
      <c r="AC16" s="36">
        <f t="shared" si="3"/>
        <v>12.318713129475542</v>
      </c>
      <c r="AD16" s="36">
        <f>AD10/AD$11*100</f>
        <v>17.172063175108406</v>
      </c>
      <c r="AE16" s="36">
        <f>AE10/AE$11*100</f>
        <v>6.3592903615872425</v>
      </c>
    </row>
    <row r="17" spans="1:31">
      <c r="A17" s="33" t="s">
        <v>94</v>
      </c>
      <c r="B17" s="36">
        <f t="shared" si="5"/>
        <v>100</v>
      </c>
      <c r="C17" s="36">
        <f t="shared" si="5"/>
        <v>100</v>
      </c>
      <c r="D17" s="36">
        <f t="shared" si="5"/>
        <v>100</v>
      </c>
      <c r="E17" s="36">
        <f t="shared" si="5"/>
        <v>100</v>
      </c>
      <c r="F17" s="36">
        <f t="shared" si="5"/>
        <v>100</v>
      </c>
      <c r="G17" s="36">
        <f t="shared" si="5"/>
        <v>100</v>
      </c>
      <c r="H17" s="36">
        <f t="shared" si="5"/>
        <v>100</v>
      </c>
      <c r="I17" s="36">
        <f t="shared" si="5"/>
        <v>100</v>
      </c>
      <c r="J17" s="36">
        <f t="shared" si="5"/>
        <v>100</v>
      </c>
      <c r="K17" s="36">
        <f t="shared" si="5"/>
        <v>100</v>
      </c>
      <c r="L17" s="36">
        <f t="shared" si="5"/>
        <v>100</v>
      </c>
      <c r="M17" s="36">
        <f t="shared" si="5"/>
        <v>100</v>
      </c>
      <c r="N17" s="36">
        <f t="shared" si="5"/>
        <v>100</v>
      </c>
      <c r="O17" s="36">
        <f t="shared" si="3"/>
        <v>100</v>
      </c>
      <c r="P17" s="36">
        <f t="shared" si="3"/>
        <v>100</v>
      </c>
      <c r="Q17" s="36">
        <f t="shared" si="3"/>
        <v>100</v>
      </c>
      <c r="R17" s="36">
        <f t="shared" si="3"/>
        <v>100</v>
      </c>
      <c r="S17" s="36">
        <f>S11/S$11*100</f>
        <v>100</v>
      </c>
      <c r="T17" s="36">
        <f t="shared" si="3"/>
        <v>100</v>
      </c>
      <c r="U17" s="36">
        <f t="shared" si="3"/>
        <v>100</v>
      </c>
      <c r="V17" s="36">
        <f t="shared" si="3"/>
        <v>100</v>
      </c>
      <c r="W17" s="36">
        <f t="shared" si="3"/>
        <v>100</v>
      </c>
      <c r="X17" s="36">
        <f t="shared" si="3"/>
        <v>100</v>
      </c>
      <c r="Y17" s="36">
        <f t="shared" si="3"/>
        <v>100</v>
      </c>
      <c r="Z17" s="36">
        <f t="shared" si="3"/>
        <v>100</v>
      </c>
      <c r="AA17" s="36">
        <f t="shared" si="3"/>
        <v>100</v>
      </c>
      <c r="AB17" s="36">
        <f t="shared" si="3"/>
        <v>100</v>
      </c>
      <c r="AC17" s="36">
        <f t="shared" si="3"/>
        <v>100</v>
      </c>
      <c r="AD17" s="36">
        <f>AD11/AD$11*100</f>
        <v>100</v>
      </c>
      <c r="AE17" s="36">
        <f t="shared" si="3"/>
        <v>100</v>
      </c>
    </row>
    <row r="18" spans="1:31">
      <c r="A18" s="3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>
      <c r="A19" s="1"/>
      <c r="B19" s="104" t="s">
        <v>96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</row>
    <row r="20" spans="1:31">
      <c r="A20" s="33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>
      <c r="A21" s="33" t="s">
        <v>42</v>
      </c>
      <c r="B21" s="37" t="s">
        <v>97</v>
      </c>
      <c r="C21" s="36">
        <f t="shared" ref="C21:AC21" si="7">IF(B9=0,"--",(C9/B9)*100-100)</f>
        <v>16.658744448757417</v>
      </c>
      <c r="D21" s="36">
        <f t="shared" si="7"/>
        <v>16.458252896404062</v>
      </c>
      <c r="E21" s="36">
        <f t="shared" si="7"/>
        <v>10.847229930676079</v>
      </c>
      <c r="F21" s="36">
        <f t="shared" si="7"/>
        <v>23.589734503106726</v>
      </c>
      <c r="G21" s="36">
        <f t="shared" si="7"/>
        <v>70.920695329831176</v>
      </c>
      <c r="H21" s="36">
        <f t="shared" si="7"/>
        <v>24.010051113340495</v>
      </c>
      <c r="I21" s="36">
        <f t="shared" si="7"/>
        <v>30.897776352895136</v>
      </c>
      <c r="J21" s="36">
        <f t="shared" si="7"/>
        <v>19.311995341140076</v>
      </c>
      <c r="K21" s="36">
        <f t="shared" si="7"/>
        <v>93.278719433826467</v>
      </c>
      <c r="L21" s="36">
        <f t="shared" si="7"/>
        <v>64.375765218220891</v>
      </c>
      <c r="M21" s="36">
        <f t="shared" si="7"/>
        <v>21.884105752641773</v>
      </c>
      <c r="N21" s="36">
        <f t="shared" si="7"/>
        <v>18.912513138822248</v>
      </c>
      <c r="O21" s="36">
        <f t="shared" si="7"/>
        <v>16.50032279304321</v>
      </c>
      <c r="P21" s="36">
        <f t="shared" si="7"/>
        <v>-10.064822125119719</v>
      </c>
      <c r="Q21" s="36">
        <f t="shared" si="7"/>
        <v>28.020999850571116</v>
      </c>
      <c r="R21" s="36">
        <f t="shared" si="7"/>
        <v>29.82958307203242</v>
      </c>
      <c r="S21" s="36">
        <f t="shared" si="7"/>
        <v>18.546423392999301</v>
      </c>
      <c r="T21" s="36">
        <f t="shared" si="7"/>
        <v>14.254107603078523</v>
      </c>
      <c r="U21" s="36">
        <f t="shared" si="7"/>
        <v>13.898026456709587</v>
      </c>
      <c r="V21" s="36">
        <f t="shared" si="7"/>
        <v>6.0664593303472998</v>
      </c>
      <c r="W21" s="36">
        <f t="shared" si="7"/>
        <v>-4.2291347884526971</v>
      </c>
      <c r="X21" s="36">
        <f t="shared" si="7"/>
        <v>5.3171060074270997</v>
      </c>
      <c r="Y21" s="36">
        <f t="shared" si="7"/>
        <v>14.139874020832053</v>
      </c>
      <c r="Z21" s="36">
        <f t="shared" si="7"/>
        <v>-6.3679995610450391</v>
      </c>
      <c r="AA21" s="36">
        <f t="shared" si="7"/>
        <v>0.88273329302090531</v>
      </c>
      <c r="AB21" s="36">
        <f t="shared" si="7"/>
        <v>23.684564317796259</v>
      </c>
      <c r="AC21" s="36">
        <f t="shared" si="7"/>
        <v>-34.168190288214007</v>
      </c>
      <c r="AD21" s="36">
        <f>IF(AC9=0,"--",(AD9/AC9)*100-100)</f>
        <v>10.143606573912848</v>
      </c>
      <c r="AE21" s="36">
        <f>(POWER(AD9/B9,1/29)-1)*100</f>
        <v>16.253238962480275</v>
      </c>
    </row>
    <row r="22" spans="1:31">
      <c r="A22" s="33" t="s">
        <v>93</v>
      </c>
      <c r="B22" s="37" t="s">
        <v>97</v>
      </c>
      <c r="C22" s="36">
        <f t="shared" ref="C22:AB22" si="8">IF(B10=0,"--",(C10/B10)*100-100)</f>
        <v>6.3476997947532254</v>
      </c>
      <c r="D22" s="36">
        <f t="shared" si="8"/>
        <v>26.03643756993894</v>
      </c>
      <c r="E22" s="36">
        <f t="shared" si="8"/>
        <v>-35.431440200200669</v>
      </c>
      <c r="F22" s="36">
        <f t="shared" si="8"/>
        <v>-29.506493648295688</v>
      </c>
      <c r="G22" s="36">
        <f t="shared" si="8"/>
        <v>77.778763858707237</v>
      </c>
      <c r="H22" s="36">
        <f t="shared" si="8"/>
        <v>15.774773727622772</v>
      </c>
      <c r="I22" s="36">
        <f t="shared" si="8"/>
        <v>13.554276155900965</v>
      </c>
      <c r="J22" s="36">
        <f t="shared" si="8"/>
        <v>50.179679662450582</v>
      </c>
      <c r="K22" s="36">
        <f t="shared" si="8"/>
        <v>90.916877449891444</v>
      </c>
      <c r="L22" s="36">
        <f t="shared" si="8"/>
        <v>461.29440572809153</v>
      </c>
      <c r="M22" s="36">
        <f t="shared" si="8"/>
        <v>-6.6124832898826043</v>
      </c>
      <c r="N22" s="36">
        <f t="shared" si="8"/>
        <v>129.27185857831356</v>
      </c>
      <c r="O22" s="36">
        <f t="shared" si="8"/>
        <v>26.710623406070226</v>
      </c>
      <c r="P22" s="36">
        <f t="shared" si="8"/>
        <v>-43.32151142610595</v>
      </c>
      <c r="Q22" s="36">
        <f t="shared" si="8"/>
        <v>39.771360470048137</v>
      </c>
      <c r="R22" s="36">
        <f t="shared" si="8"/>
        <v>56.691444905151002</v>
      </c>
      <c r="S22" s="36">
        <f t="shared" si="8"/>
        <v>21.644761146293561</v>
      </c>
      <c r="T22" s="36">
        <f t="shared" si="8"/>
        <v>-4.5509775765401059</v>
      </c>
      <c r="U22" s="36">
        <f t="shared" si="8"/>
        <v>9.9856235158922715</v>
      </c>
      <c r="V22" s="36">
        <f t="shared" si="8"/>
        <v>-12.927283515602355</v>
      </c>
      <c r="W22" s="36">
        <f t="shared" si="8"/>
        <v>-3.885337050409376</v>
      </c>
      <c r="X22" s="36">
        <f t="shared" si="8"/>
        <v>23.171455886128257</v>
      </c>
      <c r="Y22" s="36">
        <f t="shared" si="8"/>
        <v>9.1054816326121113</v>
      </c>
      <c r="Z22" s="36">
        <f t="shared" si="8"/>
        <v>-2.0818883861757911</v>
      </c>
      <c r="AA22" s="36">
        <f t="shared" si="8"/>
        <v>-13.81337814984029</v>
      </c>
      <c r="AB22" s="36">
        <f t="shared" si="8"/>
        <v>88.456495002036149</v>
      </c>
      <c r="AC22" s="36">
        <f>IF(AB10=0,"--",(AC10/AB10)*100-100)</f>
        <v>37.438541777087124</v>
      </c>
      <c r="AD22" s="36">
        <f>IF(AC10=0,"--",(AD10/AC10)*100-100)</f>
        <v>62.534852117185068</v>
      </c>
      <c r="AE22" s="36">
        <f t="shared" ref="AE22:AE23" si="9">(POWER(AD10/B10,1/29)-1)*100</f>
        <v>22.88893410955346</v>
      </c>
    </row>
    <row r="23" spans="1:31">
      <c r="A23" s="38" t="s">
        <v>94</v>
      </c>
      <c r="B23" s="37" t="s">
        <v>97</v>
      </c>
      <c r="C23" s="36">
        <f t="shared" ref="C23:AB23" si="10">IF(B11=0,"--",(C11/B11)*100-100)</f>
        <v>16.248364408185182</v>
      </c>
      <c r="D23" s="36">
        <f t="shared" si="10"/>
        <v>16.80699791942024</v>
      </c>
      <c r="E23" s="36">
        <f>IF(D11=0,"--",(E11/D11)*100-100)</f>
        <v>9.0290664102792988</v>
      </c>
      <c r="F23" s="36">
        <f t="shared" si="10"/>
        <v>22.354371626653432</v>
      </c>
      <c r="G23" s="36">
        <f>IF(F11=0,"--",(G11/F11)*100-100)</f>
        <v>71.012626400472243</v>
      </c>
      <c r="H23" s="36">
        <f t="shared" si="10"/>
        <v>23.89529114106135</v>
      </c>
      <c r="I23" s="36">
        <f t="shared" si="10"/>
        <v>30.671932594448521</v>
      </c>
      <c r="J23" s="36">
        <f t="shared" si="10"/>
        <v>19.661293721773148</v>
      </c>
      <c r="K23" s="36">
        <f t="shared" si="10"/>
        <v>93.245176515856201</v>
      </c>
      <c r="L23" s="36">
        <f t="shared" si="10"/>
        <v>69.944892670599472</v>
      </c>
      <c r="M23" s="36">
        <f t="shared" si="10"/>
        <v>20.563536632412422</v>
      </c>
      <c r="N23" s="36">
        <f t="shared" si="10"/>
        <v>22.873927048640908</v>
      </c>
      <c r="O23" s="36">
        <f t="shared" si="10"/>
        <v>17.184188219582055</v>
      </c>
      <c r="P23" s="36">
        <f t="shared" si="10"/>
        <v>-12.473369228570647</v>
      </c>
      <c r="Q23" s="36">
        <f t="shared" si="10"/>
        <v>28.572068082904934</v>
      </c>
      <c r="R23" s="36">
        <f t="shared" si="10"/>
        <v>31.199082496873189</v>
      </c>
      <c r="S23" s="36">
        <f t="shared" si="10"/>
        <v>18.735078683888332</v>
      </c>
      <c r="T23" s="36">
        <f t="shared" si="10"/>
        <v>13.081021469581373</v>
      </c>
      <c r="U23" s="36">
        <f t="shared" si="10"/>
        <v>13.692020425717644</v>
      </c>
      <c r="V23" s="36">
        <f t="shared" si="10"/>
        <v>5.0989551530149555</v>
      </c>
      <c r="W23" s="36">
        <f t="shared" si="10"/>
        <v>-4.2146260716005628</v>
      </c>
      <c r="X23" s="36">
        <f t="shared" si="10"/>
        <v>6.0731733500017526</v>
      </c>
      <c r="Y23" s="36">
        <f t="shared" si="10"/>
        <v>13.892321123395575</v>
      </c>
      <c r="Z23" s="36">
        <f t="shared" si="10"/>
        <v>-6.1660994720887317</v>
      </c>
      <c r="AA23" s="36">
        <f t="shared" si="10"/>
        <v>0.16033156712531138</v>
      </c>
      <c r="AB23" s="36">
        <f t="shared" si="10"/>
        <v>26.424291292447634</v>
      </c>
      <c r="AC23" s="36">
        <f>IF(AB11=0,"--",(AC11/AB11)*100-100)</f>
        <v>-29.65322018042734</v>
      </c>
      <c r="AD23" s="36">
        <f>IF(AC11=0,"--",(AD11/AC11)*100-100)</f>
        <v>16.597533817347696</v>
      </c>
      <c r="AE23" s="36">
        <f t="shared" si="9"/>
        <v>16.847205946563616</v>
      </c>
    </row>
    <row r="24" spans="1:31" ht="13.8" thickBo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ht="13.8" thickTop="1">
      <c r="A25" s="38" t="s">
        <v>288</v>
      </c>
    </row>
    <row r="26" spans="1:31">
      <c r="A26" s="102" t="s">
        <v>159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42"/>
      <c r="Z26" s="42"/>
      <c r="AA26" s="42"/>
      <c r="AB26" s="42"/>
      <c r="AC26" s="42"/>
      <c r="AD26" s="42"/>
    </row>
  </sheetData>
  <mergeCells count="6">
    <mergeCell ref="A26:X26"/>
    <mergeCell ref="B7:AE7"/>
    <mergeCell ref="B13:AE13"/>
    <mergeCell ref="B19:AE19"/>
    <mergeCell ref="A2:AE2"/>
    <mergeCell ref="A4:AE4"/>
  </mergeCells>
  <hyperlinks>
    <hyperlink ref="A1" location="ÍNDICE!A1" display="ÍNDICE!A1" xr:uid="{00000000-0004-0000-0500-000000000000}"/>
  </hyperlinks>
  <pageMargins left="0.75" right="0.75" top="1" bottom="1" header="0" footer="0"/>
  <pageSetup paperSize="9" orientation="portrait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6"/>
  <sheetViews>
    <sheetView showGridLines="0" zoomScaleNormal="100" workbookViewId="0"/>
  </sheetViews>
  <sheetFormatPr baseColWidth="10" defaultColWidth="11.44140625" defaultRowHeight="13.2"/>
  <cols>
    <col min="1" max="1" width="13.44140625" customWidth="1"/>
  </cols>
  <sheetData>
    <row r="1" spans="1:3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2">
      <c r="A2" s="105" t="s">
        <v>98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7"/>
    </row>
    <row r="4" spans="1:32">
      <c r="A4" s="105" t="s">
        <v>289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32" ht="13.8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2" ht="13.8" thickTop="1">
      <c r="A6" s="3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  <c r="AF6" s="27"/>
    </row>
    <row r="7" spans="1:32" ht="13.8" thickBot="1">
      <c r="A7" s="31"/>
      <c r="B7" s="103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32" ht="13.8" thickTop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"/>
    </row>
    <row r="9" spans="1:32">
      <c r="A9" s="33" t="s">
        <v>42</v>
      </c>
      <c r="B9" s="34">
        <v>3097.3862570000001</v>
      </c>
      <c r="C9" s="34">
        <v>4026.8979139999997</v>
      </c>
      <c r="D9" s="34">
        <v>3739.5163670000006</v>
      </c>
      <c r="E9" s="34">
        <v>4908.8328299999994</v>
      </c>
      <c r="F9" s="34">
        <v>6150.677437000003</v>
      </c>
      <c r="G9" s="34">
        <v>7330.4399659999999</v>
      </c>
      <c r="H9" s="34">
        <v>8392.6680560000004</v>
      </c>
      <c r="I9" s="34">
        <v>12041.962206</v>
      </c>
      <c r="J9" s="34">
        <v>18064.253497000005</v>
      </c>
      <c r="K9" s="34">
        <v>20059.866781000001</v>
      </c>
      <c r="L9" s="34">
        <v>19669.629809999999</v>
      </c>
      <c r="M9" s="34">
        <v>25100.170966999998</v>
      </c>
      <c r="N9" s="34">
        <v>24817.542290000001</v>
      </c>
      <c r="O9" s="34">
        <v>30915.344590000001</v>
      </c>
      <c r="P9" s="34">
        <v>34428.518814700001</v>
      </c>
      <c r="Q9" s="34">
        <v>42974.907805000003</v>
      </c>
      <c r="R9" s="34">
        <v>49987.932010999997</v>
      </c>
      <c r="S9" s="34">
        <v>46933.964742000004</v>
      </c>
      <c r="T9" s="35">
        <v>52297.791130999998</v>
      </c>
      <c r="U9" s="35">
        <v>58002.392083000013</v>
      </c>
      <c r="V9" s="35">
        <v>55464.719506000009</v>
      </c>
      <c r="W9" s="35">
        <v>56605.704423999996</v>
      </c>
      <c r="X9" s="35">
        <v>59125.049640999983</v>
      </c>
      <c r="Y9" s="35">
        <v>64182.839161999997</v>
      </c>
      <c r="Z9" s="35">
        <v>57572.687816000012</v>
      </c>
      <c r="AA9" s="35">
        <v>58418.477066000072</v>
      </c>
      <c r="AB9" s="35">
        <v>63523.28236300002</v>
      </c>
      <c r="AC9" s="35">
        <v>63656.117909999994</v>
      </c>
      <c r="AD9" s="35">
        <v>54541.592546999986</v>
      </c>
      <c r="AE9" s="34">
        <f>SUM(B9:AD9)</f>
        <v>1006031.1659897001</v>
      </c>
      <c r="AF9" s="4"/>
    </row>
    <row r="10" spans="1:32">
      <c r="A10" s="33" t="s">
        <v>93</v>
      </c>
      <c r="B10" s="34">
        <v>1045.4312339999999</v>
      </c>
      <c r="C10" s="34">
        <v>544.39760699999988</v>
      </c>
      <c r="D10" s="34">
        <v>563.36645299999998</v>
      </c>
      <c r="E10" s="34">
        <v>651.64543999999989</v>
      </c>
      <c r="F10" s="34">
        <v>627.13304100000005</v>
      </c>
      <c r="G10" s="34">
        <v>986.93672600000002</v>
      </c>
      <c r="H10" s="34">
        <v>1510.4387939999999</v>
      </c>
      <c r="I10" s="34">
        <v>3249.6449680000001</v>
      </c>
      <c r="J10" s="34">
        <v>4626.889334999998</v>
      </c>
      <c r="K10" s="34">
        <v>5083.6242460000003</v>
      </c>
      <c r="L10" s="34">
        <v>4964.1502860000001</v>
      </c>
      <c r="M10" s="34">
        <v>7344.0997479999996</v>
      </c>
      <c r="N10" s="34">
        <v>10419.95181</v>
      </c>
      <c r="O10" s="34">
        <v>14802.64904</v>
      </c>
      <c r="P10" s="34">
        <v>21278.791860500001</v>
      </c>
      <c r="Q10" s="34">
        <v>30285.815741999999</v>
      </c>
      <c r="R10" s="34">
        <v>42648.956582999999</v>
      </c>
      <c r="S10" s="34">
        <v>47154.60355</v>
      </c>
      <c r="T10" s="35">
        <v>48494.19039199999</v>
      </c>
      <c r="U10" s="35">
        <v>60503.809656999991</v>
      </c>
      <c r="V10" s="35">
        <v>44741.992868000008</v>
      </c>
      <c r="W10" s="35">
        <v>44582.015866999995</v>
      </c>
      <c r="X10" s="35">
        <v>47690.288747999999</v>
      </c>
      <c r="Y10" s="35">
        <v>47446.115813999997</v>
      </c>
      <c r="Z10" s="35">
        <v>41765.742711999992</v>
      </c>
      <c r="AA10" s="35">
        <v>40408.448125999996</v>
      </c>
      <c r="AB10" s="35">
        <v>46073.908145000001</v>
      </c>
      <c r="AC10" s="35">
        <v>45410.779705000015</v>
      </c>
      <c r="AD10" s="35">
        <v>38806.886135000001</v>
      </c>
      <c r="AE10" s="34">
        <f>SUM(B10:AD10)</f>
        <v>703712.70463249995</v>
      </c>
      <c r="AF10" s="4"/>
    </row>
    <row r="11" spans="1:32">
      <c r="A11" s="33" t="s">
        <v>94</v>
      </c>
      <c r="B11" s="34">
        <f t="shared" ref="B11:AC11" si="0">SUM(B9:B10)</f>
        <v>4142.8174909999998</v>
      </c>
      <c r="C11" s="34">
        <f t="shared" si="0"/>
        <v>4571.295521</v>
      </c>
      <c r="D11" s="34">
        <f t="shared" si="0"/>
        <v>4302.8828200000007</v>
      </c>
      <c r="E11" s="34">
        <f t="shared" si="0"/>
        <v>5560.4782699999996</v>
      </c>
      <c r="F11" s="34">
        <f t="shared" si="0"/>
        <v>6777.8104780000031</v>
      </c>
      <c r="G11" s="34">
        <f t="shared" si="0"/>
        <v>8317.3766919999998</v>
      </c>
      <c r="H11" s="34">
        <f t="shared" si="0"/>
        <v>9903.1068500000001</v>
      </c>
      <c r="I11" s="34">
        <f t="shared" si="0"/>
        <v>15291.607174000001</v>
      </c>
      <c r="J11" s="34">
        <f t="shared" si="0"/>
        <v>22691.142832000005</v>
      </c>
      <c r="K11" s="34">
        <f t="shared" si="0"/>
        <v>25143.491027</v>
      </c>
      <c r="L11" s="34">
        <f t="shared" si="0"/>
        <v>24633.780095999999</v>
      </c>
      <c r="M11" s="34">
        <f t="shared" si="0"/>
        <v>32444.270714999999</v>
      </c>
      <c r="N11" s="34">
        <f t="shared" si="0"/>
        <v>35237.494100000004</v>
      </c>
      <c r="O11" s="34">
        <f t="shared" si="0"/>
        <v>45717.993629999997</v>
      </c>
      <c r="P11" s="34">
        <f t="shared" si="0"/>
        <v>55707.310675200002</v>
      </c>
      <c r="Q11" s="34">
        <f t="shared" si="0"/>
        <v>73260.723547000001</v>
      </c>
      <c r="R11" s="34">
        <f t="shared" si="0"/>
        <v>92636.888593999989</v>
      </c>
      <c r="S11" s="34">
        <f t="shared" si="0"/>
        <v>94088.568292000011</v>
      </c>
      <c r="T11" s="34">
        <f t="shared" si="0"/>
        <v>100791.98152299999</v>
      </c>
      <c r="U11" s="34">
        <f t="shared" si="0"/>
        <v>118506.20174</v>
      </c>
      <c r="V11" s="34">
        <f t="shared" si="0"/>
        <v>100206.71237400002</v>
      </c>
      <c r="W11" s="34">
        <f t="shared" si="0"/>
        <v>101187.72029099999</v>
      </c>
      <c r="X11" s="34">
        <f t="shared" si="0"/>
        <v>106815.33838899998</v>
      </c>
      <c r="Y11" s="34">
        <f t="shared" si="0"/>
        <v>111628.95497599999</v>
      </c>
      <c r="Z11" s="34">
        <f t="shared" si="0"/>
        <v>99338.430527999997</v>
      </c>
      <c r="AA11" s="34">
        <f t="shared" si="0"/>
        <v>98826.925192000068</v>
      </c>
      <c r="AB11" s="34">
        <f t="shared" si="0"/>
        <v>109597.19050800003</v>
      </c>
      <c r="AC11" s="34">
        <f t="shared" si="0"/>
        <v>109066.89761500001</v>
      </c>
      <c r="AD11" s="34">
        <f>SUM(AD9:AD10)</f>
        <v>93348.478681999986</v>
      </c>
      <c r="AE11" s="34">
        <f>SUM(B11:AD11)</f>
        <v>1709743.8706222</v>
      </c>
    </row>
    <row r="12" spans="1:32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4"/>
    </row>
    <row r="13" spans="1:32">
      <c r="A13" s="1"/>
      <c r="B13" s="104" t="s">
        <v>95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32">
      <c r="A14" s="33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2">
      <c r="A15" s="33" t="s">
        <v>42</v>
      </c>
      <c r="B15" s="36">
        <f t="shared" ref="B15:G15" si="1">B9/B$11*100</f>
        <v>74.7652114467719</v>
      </c>
      <c r="C15" s="36">
        <f t="shared" si="1"/>
        <v>88.090955736746807</v>
      </c>
      <c r="D15" s="36">
        <f t="shared" si="1"/>
        <v>86.907232277359583</v>
      </c>
      <c r="E15" s="36">
        <f t="shared" si="1"/>
        <v>88.280766359329732</v>
      </c>
      <c r="F15" s="36">
        <f t="shared" si="1"/>
        <v>90.747262068840641</v>
      </c>
      <c r="G15" s="36">
        <f t="shared" si="1"/>
        <v>88.134038380764011</v>
      </c>
      <c r="H15" s="36">
        <f t="shared" ref="H15:AC17" si="2">H9/H$11*100</f>
        <v>84.74782897046093</v>
      </c>
      <c r="I15" s="36">
        <f t="shared" si="2"/>
        <v>78.748833062326469</v>
      </c>
      <c r="J15" s="36">
        <f t="shared" si="2"/>
        <v>79.609271471003368</v>
      </c>
      <c r="K15" s="36">
        <f t="shared" si="2"/>
        <v>79.781549664121755</v>
      </c>
      <c r="L15" s="36">
        <f t="shared" si="2"/>
        <v>79.848199234326728</v>
      </c>
      <c r="M15" s="36">
        <f t="shared" si="2"/>
        <v>77.363954910521088</v>
      </c>
      <c r="N15" s="36">
        <f t="shared" si="2"/>
        <v>70.429362030031527</v>
      </c>
      <c r="O15" s="36">
        <f t="shared" si="2"/>
        <v>67.621831439500127</v>
      </c>
      <c r="P15" s="36">
        <f t="shared" si="2"/>
        <v>61.802514602499059</v>
      </c>
      <c r="Q15" s="36">
        <f t="shared" si="2"/>
        <v>58.660228461202259</v>
      </c>
      <c r="R15" s="36">
        <f t="shared" si="2"/>
        <v>53.961151728748447</v>
      </c>
      <c r="S15" s="36">
        <f t="shared" si="2"/>
        <v>49.882749407284386</v>
      </c>
      <c r="T15" s="36">
        <f t="shared" si="2"/>
        <v>51.886856812182046</v>
      </c>
      <c r="U15" s="36">
        <f t="shared" si="2"/>
        <v>48.944604781322738</v>
      </c>
      <c r="V15" s="36">
        <f t="shared" si="2"/>
        <v>55.350303579454696</v>
      </c>
      <c r="W15" s="36">
        <f t="shared" si="2"/>
        <v>55.941278508114301</v>
      </c>
      <c r="X15" s="36">
        <f t="shared" si="2"/>
        <v>55.352583751294638</v>
      </c>
      <c r="Y15" s="36">
        <f t="shared" si="2"/>
        <v>57.496586952551141</v>
      </c>
      <c r="Z15" s="36">
        <f t="shared" si="2"/>
        <v>57.956107731913789</v>
      </c>
      <c r="AA15" s="36">
        <f t="shared" si="2"/>
        <v>59.111903919407773</v>
      </c>
      <c r="AB15" s="36">
        <f t="shared" si="2"/>
        <v>57.960685003474744</v>
      </c>
      <c r="AC15" s="36">
        <f t="shared" si="2"/>
        <v>58.364287700473973</v>
      </c>
      <c r="AD15" s="36">
        <f t="shared" ref="AD15:AE17" si="3">AD9/AD$11*100</f>
        <v>58.42793939127904</v>
      </c>
      <c r="AE15" s="36">
        <f t="shared" si="3"/>
        <v>58.841045332924111</v>
      </c>
    </row>
    <row r="16" spans="1:32">
      <c r="A16" s="33" t="s">
        <v>93</v>
      </c>
      <c r="B16" s="36">
        <f t="shared" ref="B16:G16" si="4">B10/B$11*100</f>
        <v>25.23478855322811</v>
      </c>
      <c r="C16" s="36">
        <f t="shared" si="4"/>
        <v>11.909044263253175</v>
      </c>
      <c r="D16" s="36">
        <f t="shared" si="4"/>
        <v>13.092767722640419</v>
      </c>
      <c r="E16" s="36">
        <f t="shared" si="4"/>
        <v>11.719233640670264</v>
      </c>
      <c r="F16" s="36">
        <f t="shared" si="4"/>
        <v>9.2527379311593627</v>
      </c>
      <c r="G16" s="36">
        <f t="shared" si="4"/>
        <v>11.865961619235991</v>
      </c>
      <c r="H16" s="36">
        <f t="shared" ref="H16:V16" si="5">H10/H$11*100</f>
        <v>15.252171029539078</v>
      </c>
      <c r="I16" s="36">
        <f t="shared" si="5"/>
        <v>21.251166937673517</v>
      </c>
      <c r="J16" s="36">
        <f t="shared" si="5"/>
        <v>20.390728528996625</v>
      </c>
      <c r="K16" s="36">
        <f t="shared" si="5"/>
        <v>20.218450335878256</v>
      </c>
      <c r="L16" s="36">
        <f t="shared" si="5"/>
        <v>20.151800765673279</v>
      </c>
      <c r="M16" s="36">
        <f t="shared" si="5"/>
        <v>22.636045089478905</v>
      </c>
      <c r="N16" s="36">
        <f t="shared" si="5"/>
        <v>29.570637969968473</v>
      </c>
      <c r="O16" s="36">
        <f t="shared" si="5"/>
        <v>32.378168560499887</v>
      </c>
      <c r="P16" s="36">
        <f t="shared" si="5"/>
        <v>38.197485397500934</v>
      </c>
      <c r="Q16" s="36">
        <f t="shared" si="5"/>
        <v>41.339771538797734</v>
      </c>
      <c r="R16" s="36">
        <f t="shared" si="5"/>
        <v>46.038848271251567</v>
      </c>
      <c r="S16" s="36">
        <f t="shared" si="5"/>
        <v>50.1172505927156</v>
      </c>
      <c r="T16" s="36">
        <f t="shared" si="5"/>
        <v>48.11314318781794</v>
      </c>
      <c r="U16" s="36">
        <f t="shared" si="5"/>
        <v>51.055395218677255</v>
      </c>
      <c r="V16" s="36">
        <f t="shared" si="5"/>
        <v>44.64969642054529</v>
      </c>
      <c r="W16" s="36">
        <f t="shared" si="2"/>
        <v>44.058721491885692</v>
      </c>
      <c r="X16" s="36">
        <f t="shared" si="2"/>
        <v>44.647416248705369</v>
      </c>
      <c r="Y16" s="36">
        <f t="shared" si="2"/>
        <v>42.503413047448859</v>
      </c>
      <c r="Z16" s="36">
        <f t="shared" ref="Z16:AC16" si="6">Z10/Z$11*100</f>
        <v>42.043892268086218</v>
      </c>
      <c r="AA16" s="36">
        <f t="shared" si="6"/>
        <v>40.888096080592227</v>
      </c>
      <c r="AB16" s="36">
        <f t="shared" si="6"/>
        <v>42.039314996525249</v>
      </c>
      <c r="AC16" s="36">
        <f t="shared" si="6"/>
        <v>41.63571229952602</v>
      </c>
      <c r="AD16" s="36">
        <f t="shared" si="3"/>
        <v>41.57206060872096</v>
      </c>
      <c r="AE16" s="36">
        <f t="shared" si="3"/>
        <v>41.158954667075889</v>
      </c>
    </row>
    <row r="17" spans="1:31">
      <c r="A17" s="33" t="s">
        <v>94</v>
      </c>
      <c r="B17" s="36">
        <f t="shared" ref="B17:G17" si="7">B11/B$11*100</f>
        <v>100</v>
      </c>
      <c r="C17" s="36">
        <f t="shared" si="7"/>
        <v>100</v>
      </c>
      <c r="D17" s="36">
        <f t="shared" si="7"/>
        <v>100</v>
      </c>
      <c r="E17" s="36">
        <f t="shared" si="7"/>
        <v>100</v>
      </c>
      <c r="F17" s="36">
        <f t="shared" si="7"/>
        <v>100</v>
      </c>
      <c r="G17" s="36">
        <f t="shared" si="7"/>
        <v>100</v>
      </c>
      <c r="H17" s="36">
        <f t="shared" si="2"/>
        <v>100</v>
      </c>
      <c r="I17" s="36">
        <f t="shared" si="2"/>
        <v>100</v>
      </c>
      <c r="J17" s="36">
        <f t="shared" si="2"/>
        <v>100</v>
      </c>
      <c r="K17" s="36">
        <f t="shared" si="2"/>
        <v>100</v>
      </c>
      <c r="L17" s="36">
        <f t="shared" si="2"/>
        <v>100</v>
      </c>
      <c r="M17" s="36">
        <f t="shared" si="2"/>
        <v>100</v>
      </c>
      <c r="N17" s="36">
        <f t="shared" si="2"/>
        <v>100</v>
      </c>
      <c r="O17" s="36">
        <f t="shared" si="2"/>
        <v>100</v>
      </c>
      <c r="P17" s="36">
        <f t="shared" si="2"/>
        <v>100</v>
      </c>
      <c r="Q17" s="36">
        <f t="shared" si="2"/>
        <v>100</v>
      </c>
      <c r="R17" s="36">
        <f t="shared" si="2"/>
        <v>100</v>
      </c>
      <c r="S17" s="36">
        <f t="shared" si="2"/>
        <v>100</v>
      </c>
      <c r="T17" s="36">
        <f t="shared" si="2"/>
        <v>100</v>
      </c>
      <c r="U17" s="36">
        <f t="shared" si="2"/>
        <v>100</v>
      </c>
      <c r="V17" s="36">
        <f t="shared" si="2"/>
        <v>100</v>
      </c>
      <c r="W17" s="36">
        <f t="shared" si="2"/>
        <v>100</v>
      </c>
      <c r="X17" s="36">
        <f t="shared" si="2"/>
        <v>100</v>
      </c>
      <c r="Y17" s="36">
        <f t="shared" si="2"/>
        <v>100</v>
      </c>
      <c r="Z17" s="36">
        <f t="shared" ref="Z17:AC17" si="8">Z11/Z$11*100</f>
        <v>100</v>
      </c>
      <c r="AA17" s="36">
        <f t="shared" si="8"/>
        <v>100</v>
      </c>
      <c r="AB17" s="36">
        <f t="shared" si="8"/>
        <v>100</v>
      </c>
      <c r="AC17" s="36">
        <f t="shared" si="8"/>
        <v>100</v>
      </c>
      <c r="AD17" s="36">
        <f t="shared" si="3"/>
        <v>100</v>
      </c>
      <c r="AE17" s="36">
        <f t="shared" si="3"/>
        <v>100</v>
      </c>
    </row>
    <row r="18" spans="1:31">
      <c r="A18" s="3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>
      <c r="A19" s="1"/>
      <c r="B19" s="104" t="s">
        <v>96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</row>
    <row r="20" spans="1:31">
      <c r="A20" s="33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>
      <c r="A21" s="33" t="s">
        <v>42</v>
      </c>
      <c r="B21" s="53" t="s">
        <v>97</v>
      </c>
      <c r="C21" s="36">
        <f>IF(B9=0,"--",(C9/B9)*100-100)</f>
        <v>30.009549338553796</v>
      </c>
      <c r="D21" s="36">
        <f t="shared" ref="D21:Z23" si="9">IF(C9=0,"--",(D9/C9)*100-100)</f>
        <v>-7.1365491039860274</v>
      </c>
      <c r="E21" s="36">
        <f t="shared" si="9"/>
        <v>31.269189602132286</v>
      </c>
      <c r="F21" s="36">
        <f t="shared" si="9"/>
        <v>25.298164553711302</v>
      </c>
      <c r="G21" s="36">
        <f t="shared" si="9"/>
        <v>19.181017718520238</v>
      </c>
      <c r="H21" s="36">
        <f t="shared" si="9"/>
        <v>14.49064578561206</v>
      </c>
      <c r="I21" s="36">
        <f t="shared" si="9"/>
        <v>43.481931200544551</v>
      </c>
      <c r="J21" s="36">
        <f t="shared" si="9"/>
        <v>50.010880186946224</v>
      </c>
      <c r="K21" s="36">
        <f t="shared" si="9"/>
        <v>11.047305576903099</v>
      </c>
      <c r="L21" s="36">
        <f t="shared" si="9"/>
        <v>-1.9453617277738857</v>
      </c>
      <c r="M21" s="36">
        <f t="shared" si="9"/>
        <v>27.608761372006711</v>
      </c>
      <c r="N21" s="36">
        <f t="shared" si="9"/>
        <v>-1.1260029956432476</v>
      </c>
      <c r="O21" s="36">
        <f t="shared" si="9"/>
        <v>24.570532523911723</v>
      </c>
      <c r="P21" s="36">
        <f t="shared" si="9"/>
        <v>11.363852712275403</v>
      </c>
      <c r="Q21" s="36">
        <f t="shared" si="9"/>
        <v>24.823574421827672</v>
      </c>
      <c r="R21" s="36">
        <f t="shared" si="9"/>
        <v>16.318881329127706</v>
      </c>
      <c r="S21" s="36">
        <f t="shared" si="9"/>
        <v>-6.1094091036371765</v>
      </c>
      <c r="T21" s="36">
        <f t="shared" si="9"/>
        <v>11.428453612400745</v>
      </c>
      <c r="U21" s="36">
        <f t="shared" si="9"/>
        <v>10.907919490730777</v>
      </c>
      <c r="V21" s="36">
        <f t="shared" si="9"/>
        <v>-4.3751171044267636</v>
      </c>
      <c r="W21" s="36">
        <f t="shared" si="9"/>
        <v>2.0571363709439794</v>
      </c>
      <c r="X21" s="36">
        <f t="shared" si="9"/>
        <v>4.4506913969819379</v>
      </c>
      <c r="Y21" s="36">
        <f t="shared" si="9"/>
        <v>8.5543936989656402</v>
      </c>
      <c r="Z21" s="36">
        <f t="shared" si="9"/>
        <v>-10.298938832100745</v>
      </c>
      <c r="AA21" s="36">
        <f t="shared" ref="AA21:AC23" si="10">IF(Z9=0,"--",(AA9/Z9)*100-100)</f>
        <v>1.4690807083788968</v>
      </c>
      <c r="AB21" s="36">
        <f t="shared" si="10"/>
        <v>8.7383402536027006</v>
      </c>
      <c r="AC21" s="36">
        <f t="shared" si="10"/>
        <v>0.20911316616304987</v>
      </c>
      <c r="AD21" s="36">
        <f>IF(AC9=0,"--",(AD9/AC9)*100-100)</f>
        <v>-14.318380797092516</v>
      </c>
      <c r="AE21" s="36">
        <f>(POWER(AD9/B9,1/29)-1)*100</f>
        <v>10.396750769751883</v>
      </c>
    </row>
    <row r="22" spans="1:31">
      <c r="A22" s="33" t="s">
        <v>93</v>
      </c>
      <c r="B22" s="53" t="s">
        <v>97</v>
      </c>
      <c r="C22" s="36">
        <f t="shared" ref="C22:R23" si="11">IF(B10=0,"--",(C10/B10)*100-100)</f>
        <v>-47.926024276408796</v>
      </c>
      <c r="D22" s="36">
        <f t="shared" si="11"/>
        <v>3.4843735086440404</v>
      </c>
      <c r="E22" s="36">
        <f t="shared" si="11"/>
        <v>15.669904824808569</v>
      </c>
      <c r="F22" s="36">
        <f t="shared" si="11"/>
        <v>-3.7616159793890063</v>
      </c>
      <c r="G22" s="36">
        <f t="shared" si="11"/>
        <v>57.372783999113182</v>
      </c>
      <c r="H22" s="36">
        <f t="shared" si="11"/>
        <v>53.043123658162443</v>
      </c>
      <c r="I22" s="36">
        <f t="shared" si="11"/>
        <v>115.14575637945384</v>
      </c>
      <c r="J22" s="36">
        <f t="shared" si="11"/>
        <v>42.381379521825892</v>
      </c>
      <c r="K22" s="36">
        <f t="shared" si="11"/>
        <v>9.8713169460320103</v>
      </c>
      <c r="L22" s="36">
        <f t="shared" si="11"/>
        <v>-2.35017291244543</v>
      </c>
      <c r="M22" s="36">
        <f t="shared" si="11"/>
        <v>47.942735914180162</v>
      </c>
      <c r="N22" s="36">
        <f t="shared" si="11"/>
        <v>41.881948333254059</v>
      </c>
      <c r="O22" s="36">
        <f t="shared" si="11"/>
        <v>42.060628589413795</v>
      </c>
      <c r="P22" s="36">
        <f t="shared" si="11"/>
        <v>43.74989100261746</v>
      </c>
      <c r="Q22" s="36">
        <f t="shared" si="11"/>
        <v>42.328643188713244</v>
      </c>
      <c r="R22" s="36">
        <f t="shared" si="11"/>
        <v>40.821554705079137</v>
      </c>
      <c r="S22" s="36">
        <f t="shared" si="9"/>
        <v>10.5644951904778</v>
      </c>
      <c r="T22" s="36">
        <f t="shared" si="9"/>
        <v>2.8408400053232725</v>
      </c>
      <c r="U22" s="36">
        <f t="shared" si="9"/>
        <v>24.765068079126465</v>
      </c>
      <c r="V22" s="36">
        <f t="shared" si="9"/>
        <v>-26.050949317662372</v>
      </c>
      <c r="W22" s="36">
        <f t="shared" si="9"/>
        <v>-0.35755448236734821</v>
      </c>
      <c r="X22" s="36">
        <f t="shared" si="9"/>
        <v>6.9720330508894222</v>
      </c>
      <c r="Y22" s="36">
        <f t="shared" si="9"/>
        <v>-0.51199718099891811</v>
      </c>
      <c r="Z22" s="36">
        <f>IF(Y10=0,"--",(Z10/Y10)*100-100)</f>
        <v>-11.972261595171275</v>
      </c>
      <c r="AA22" s="36">
        <f t="shared" si="10"/>
        <v>-3.2497795989391562</v>
      </c>
      <c r="AB22" s="36">
        <f t="shared" si="10"/>
        <v>14.020484036739546</v>
      </c>
      <c r="AC22" s="36">
        <f t="shared" si="10"/>
        <v>-1.4392710900777956</v>
      </c>
      <c r="AD22" s="36">
        <f>IF(AC10=0,"--",(AD10/AC10)*100-100)</f>
        <v>-14.542568114664817</v>
      </c>
      <c r="AE22" s="36">
        <f>(POWER(AD10/B10,1/29)-1)*100</f>
        <v>13.272529115590427</v>
      </c>
    </row>
    <row r="23" spans="1:31">
      <c r="A23" s="38" t="s">
        <v>94</v>
      </c>
      <c r="B23" s="53" t="s">
        <v>97</v>
      </c>
      <c r="C23" s="36">
        <f t="shared" si="11"/>
        <v>10.342672129072554</v>
      </c>
      <c r="D23" s="36">
        <f t="shared" si="9"/>
        <v>-5.8716987288820519</v>
      </c>
      <c r="E23" s="36">
        <f t="shared" si="9"/>
        <v>29.226811479844059</v>
      </c>
      <c r="F23" s="36">
        <f t="shared" si="9"/>
        <v>21.892580977571257</v>
      </c>
      <c r="G23" s="36">
        <f t="shared" si="9"/>
        <v>22.71480176374439</v>
      </c>
      <c r="H23" s="36">
        <f t="shared" si="9"/>
        <v>19.065268013233336</v>
      </c>
      <c r="I23" s="36">
        <f t="shared" si="9"/>
        <v>54.412220383141687</v>
      </c>
      <c r="J23" s="36">
        <f t="shared" si="9"/>
        <v>48.389522264090601</v>
      </c>
      <c r="K23" s="36">
        <f t="shared" si="9"/>
        <v>10.807512927650293</v>
      </c>
      <c r="L23" s="36">
        <f t="shared" si="9"/>
        <v>-2.0272082761007795</v>
      </c>
      <c r="M23" s="36">
        <f t="shared" si="9"/>
        <v>31.706423409488252</v>
      </c>
      <c r="N23" s="36">
        <f t="shared" si="9"/>
        <v>8.6092962592270794</v>
      </c>
      <c r="O23" s="36">
        <f t="shared" si="9"/>
        <v>29.742465512041036</v>
      </c>
      <c r="P23" s="36">
        <f t="shared" si="9"/>
        <v>21.849858779990399</v>
      </c>
      <c r="Q23" s="36">
        <f t="shared" si="9"/>
        <v>31.510070507881295</v>
      </c>
      <c r="R23" s="36">
        <f t="shared" si="9"/>
        <v>26.448230523643844</v>
      </c>
      <c r="S23" s="36">
        <f t="shared" si="9"/>
        <v>1.5670643952241363</v>
      </c>
      <c r="T23" s="36">
        <f t="shared" si="9"/>
        <v>7.1245777810075879</v>
      </c>
      <c r="U23" s="36">
        <f t="shared" si="9"/>
        <v>17.575029232814259</v>
      </c>
      <c r="V23" s="36">
        <f t="shared" si="9"/>
        <v>-15.441798907831554</v>
      </c>
      <c r="W23" s="36">
        <f t="shared" si="9"/>
        <v>0.97898423544580737</v>
      </c>
      <c r="X23" s="36">
        <f t="shared" si="9"/>
        <v>5.5615622941359391</v>
      </c>
      <c r="Y23" s="36">
        <f t="shared" si="9"/>
        <v>4.5064844240532125</v>
      </c>
      <c r="Z23" s="36">
        <f>IF(Y11=0,"--",(Z11/Y11)*100-100)</f>
        <v>-11.0101581177056</v>
      </c>
      <c r="AA23" s="36">
        <f t="shared" si="10"/>
        <v>-0.5149118355113842</v>
      </c>
      <c r="AB23" s="36">
        <f t="shared" si="10"/>
        <v>10.898108278766742</v>
      </c>
      <c r="AC23" s="36">
        <f t="shared" si="10"/>
        <v>-0.48385628367117306</v>
      </c>
      <c r="AD23" s="36">
        <f>IF(AC11=0,"--",(AD11/AC11)*100-100)</f>
        <v>-14.411722783648941</v>
      </c>
      <c r="AE23" s="36">
        <f>(POWER(AD11/B11,1/29)-1)*100</f>
        <v>11.339347153800583</v>
      </c>
    </row>
    <row r="24" spans="1:31" ht="13.8" thickBo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ht="13.8" thickTop="1">
      <c r="A25" s="38" t="s">
        <v>288</v>
      </c>
    </row>
    <row r="26" spans="1:31">
      <c r="A26" s="102" t="s">
        <v>159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27"/>
      <c r="Z26" s="27"/>
      <c r="AA26" s="27"/>
      <c r="AB26" s="27"/>
      <c r="AC26" s="27"/>
      <c r="AD26" s="27"/>
    </row>
  </sheetData>
  <mergeCells count="6">
    <mergeCell ref="A26:X26"/>
    <mergeCell ref="B7:AE7"/>
    <mergeCell ref="B13:AE13"/>
    <mergeCell ref="B19:AE19"/>
    <mergeCell ref="A2:AE2"/>
    <mergeCell ref="A4:AE4"/>
  </mergeCells>
  <phoneticPr fontId="5" type="noConversion"/>
  <hyperlinks>
    <hyperlink ref="A1" location="ÍNDICE!A1" display="ÍNDICE!A1" xr:uid="{00000000-0004-0000-0600-000000000000}"/>
  </hyperlinks>
  <pageMargins left="0.75" right="0.75" top="1" bottom="1" header="0" footer="0"/>
  <pageSetup paperSize="9" orientation="portrait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6"/>
  <sheetViews>
    <sheetView showGridLines="0" zoomScaleNormal="100" workbookViewId="0"/>
  </sheetViews>
  <sheetFormatPr baseColWidth="10" defaultColWidth="11.44140625" defaultRowHeight="13.2"/>
  <sheetData>
    <row r="1" spans="1:3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2">
      <c r="A2" s="105" t="s">
        <v>99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7"/>
    </row>
    <row r="4" spans="1:32">
      <c r="A4" s="105" t="s">
        <v>290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32" ht="13.8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2" ht="13.8" thickTop="1">
      <c r="A6" s="3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>
        <v>2023</v>
      </c>
      <c r="AE6" s="32" t="s">
        <v>287</v>
      </c>
    </row>
    <row r="7" spans="1:32" ht="13.8" thickBot="1">
      <c r="A7" s="31"/>
      <c r="B7" s="103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32" ht="13.8" thickTop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"/>
    </row>
    <row r="9" spans="1:32">
      <c r="A9" s="33" t="s">
        <v>42</v>
      </c>
      <c r="B9" s="34">
        <f>'A1'!B9-'A2'!B9</f>
        <v>-207.33489400000008</v>
      </c>
      <c r="C9" s="34">
        <f>'A1'!C9-'A2'!C9</f>
        <v>-655.40027999999893</v>
      </c>
      <c r="D9" s="34">
        <f>'A1'!D9-'A2'!D9</f>
        <v>186.87087399999928</v>
      </c>
      <c r="E9" s="34">
        <f>'A1'!E9-'A2'!E9</f>
        <v>-556.54133700000057</v>
      </c>
      <c r="F9" s="34">
        <f>'A1'!F9-'A2'!F9</f>
        <v>-771.69193600000472</v>
      </c>
      <c r="G9" s="34">
        <f>'A1'!G9-'A2'!G9</f>
        <v>1863.3594539999995</v>
      </c>
      <c r="H9" s="34">
        <f>'A1'!H9-'A2'!H9</f>
        <v>3008.5673040000001</v>
      </c>
      <c r="I9" s="34">
        <f>'A1'!I9-'A2'!I9</f>
        <v>2882.0013569999992</v>
      </c>
      <c r="J9" s="34">
        <f>'A1'!J9-'A2'!J9</f>
        <v>-258.17478600000322</v>
      </c>
      <c r="K9" s="34">
        <f>'A1'!K9-'A2'!K9</f>
        <v>14355.494132999997</v>
      </c>
      <c r="L9" s="34">
        <f>'A1'!L9-'A2'!L9</f>
        <v>36900.883045000002</v>
      </c>
      <c r="M9" s="34">
        <f>'A1'!M9-'A2'!M9</f>
        <v>43850.292746000006</v>
      </c>
      <c r="N9" s="34">
        <f>'A1'!N9-'A2'!N9</f>
        <v>57173.186931999997</v>
      </c>
      <c r="O9" s="34">
        <f>'A1'!O9-'A2'!O9</f>
        <v>64604.119614000003</v>
      </c>
      <c r="P9" s="34">
        <f>'A1'!P9-'A2'!P9</f>
        <v>51477.081222299996</v>
      </c>
      <c r="Q9" s="34">
        <f>'A1'!Q9-'A2'!Q9</f>
        <v>67002.300289999985</v>
      </c>
      <c r="R9" s="34">
        <f>'A1'!R9-'A2'!R9</f>
        <v>92795.018733000004</v>
      </c>
      <c r="S9" s="34">
        <f>'A1'!S9-'A2'!S9</f>
        <v>122330.11657999989</v>
      </c>
      <c r="T9" s="34">
        <f>'A1'!T9-'A2'!T9</f>
        <v>141093.37447600008</v>
      </c>
      <c r="U9" s="34">
        <f>'A1'!U9-'A2'!U9</f>
        <v>162266.328885</v>
      </c>
      <c r="V9" s="34">
        <f>'A1'!V9-'A2'!V9</f>
        <v>178166.51383699995</v>
      </c>
      <c r="W9" s="34">
        <f>'A1'!W9-'A2'!W9</f>
        <v>167144.94915300005</v>
      </c>
      <c r="X9" s="34">
        <f>'A1'!X9-'A2'!X9</f>
        <v>176522.66337900012</v>
      </c>
      <c r="Y9" s="34">
        <f>'A1'!Y9-'A2'!Y9</f>
        <v>204785.163612</v>
      </c>
      <c r="Z9" s="34">
        <f>'A1'!Z9-'A2'!Z9</f>
        <v>194267.43372200002</v>
      </c>
      <c r="AA9" s="34">
        <f>'A1'!AA9-'A2'!AA9</f>
        <v>195644.7210700002</v>
      </c>
      <c r="AB9" s="34">
        <f>'A1'!AB9-'A2'!AB9</f>
        <v>250713.67734337138</v>
      </c>
      <c r="AC9" s="34">
        <f>'A1'!AC9-'A2'!AC9</f>
        <v>143211.75944800006</v>
      </c>
      <c r="AD9" s="34">
        <f>'A1'!AD9-'A2'!AD9</f>
        <v>173310.14841800014</v>
      </c>
      <c r="AE9" s="34">
        <f>'A1'!AE9-'A2'!AE9</f>
        <v>2543106.8823946719</v>
      </c>
      <c r="AF9" s="4"/>
    </row>
    <row r="10" spans="1:32">
      <c r="A10" s="33" t="s">
        <v>93</v>
      </c>
      <c r="B10" s="34">
        <f>'A1'!B10-'A2'!B10</f>
        <v>-925.63933699999984</v>
      </c>
      <c r="C10" s="34">
        <f>'A1'!C10-'A2'!C10</f>
        <v>-417.00167999999985</v>
      </c>
      <c r="D10" s="34">
        <f>'A1'!D10-'A2'!D10</f>
        <v>-402.80116499999997</v>
      </c>
      <c r="E10" s="34">
        <f>'A1'!E10-'A2'!E10</f>
        <v>-547.97074599999985</v>
      </c>
      <c r="F10" s="34">
        <f>'A1'!F10-'A2'!F10</f>
        <v>-554.04911400000003</v>
      </c>
      <c r="G10" s="34">
        <f>'A1'!G10-'A2'!G10</f>
        <v>-857.00902399999995</v>
      </c>
      <c r="H10" s="34">
        <f>'A1'!H10-'A2'!H10</f>
        <v>-1360.0152909999999</v>
      </c>
      <c r="I10" s="34">
        <f>'A1'!I10-'A2'!I10</f>
        <v>-3078.8326480000001</v>
      </c>
      <c r="J10" s="34">
        <f>'A1'!J10-'A2'!J10</f>
        <v>-4370.3639399999984</v>
      </c>
      <c r="K10" s="34">
        <f>'A1'!K10-'A2'!K10</f>
        <v>-4593.8739720000003</v>
      </c>
      <c r="L10" s="34">
        <f>'A1'!L10-'A2'!L10</f>
        <v>-2215.2093960000002</v>
      </c>
      <c r="M10" s="34">
        <f>'A1'!M10-'A2'!M10</f>
        <v>-4776.9321149999996</v>
      </c>
      <c r="N10" s="34">
        <f>'A1'!N10-'A2'!N10</f>
        <v>-4534.1588650000003</v>
      </c>
      <c r="O10" s="34">
        <f>'A1'!O10-'A2'!O10</f>
        <v>-7344.724107</v>
      </c>
      <c r="P10" s="34">
        <f>'A1'!P10-'A2'!P10</f>
        <v>-17051.7527295</v>
      </c>
      <c r="Q10" s="34">
        <f>'A1'!Q10-'A2'!Q10</f>
        <v>-24377.625640999999</v>
      </c>
      <c r="R10" s="34">
        <f>'A1'!R10-'A2'!R10</f>
        <v>-33391.328146</v>
      </c>
      <c r="S10" s="34">
        <f>'A1'!S10-'A2'!S10</f>
        <v>-35893.183550000002</v>
      </c>
      <c r="T10" s="34">
        <f>'A1'!T10-'A2'!T10</f>
        <v>-37745.275090999989</v>
      </c>
      <c r="U10" s="34">
        <f>'A1'!U10-'A2'!U10</f>
        <v>-48681.548141999992</v>
      </c>
      <c r="V10" s="34">
        <f>'A1'!V10-'A2'!V10</f>
        <v>-34448.028617000011</v>
      </c>
      <c r="W10" s="34">
        <f>'A1'!W10-'A2'!W10</f>
        <v>-34688.006822999996</v>
      </c>
      <c r="X10" s="34">
        <f>'A1'!X10-'A2'!X10</f>
        <v>-35503.693763000003</v>
      </c>
      <c r="Y10" s="34">
        <f>'A1'!Y10-'A2'!Y10</f>
        <v>-34149.872660999994</v>
      </c>
      <c r="Z10" s="34">
        <f>'A1'!Z10-'A2'!Z10</f>
        <v>-28746.312500999989</v>
      </c>
      <c r="AA10" s="34">
        <f>'A1'!AA10-'A2'!AA10</f>
        <v>-29187.44104299997</v>
      </c>
      <c r="AB10" s="34">
        <f>'A1'!AB10-'A2'!AB10</f>
        <v>-24927.191492447939</v>
      </c>
      <c r="AC10" s="34">
        <f>'A1'!AC10-'A2'!AC10</f>
        <v>-16347.04070400001</v>
      </c>
      <c r="AD10" s="34">
        <f>'A1'!AD10-'A2'!AD10</f>
        <v>8431.819070000005</v>
      </c>
      <c r="AE10" s="34">
        <f>'A1'!AE10-'A2'!AE10</f>
        <v>-462685.06323394785</v>
      </c>
      <c r="AF10" s="4"/>
    </row>
    <row r="11" spans="1:32">
      <c r="A11" s="33" t="s">
        <v>94</v>
      </c>
      <c r="B11" s="34">
        <f>'A1'!B11-'A2'!B11</f>
        <v>-1132.9742309999997</v>
      </c>
      <c r="C11" s="34">
        <f>'A1'!C11-'A2'!C11</f>
        <v>-1072.4019599999992</v>
      </c>
      <c r="D11" s="34">
        <f>'A1'!D11-'A2'!D11</f>
        <v>-215.93029100000103</v>
      </c>
      <c r="E11" s="34">
        <f>'A1'!E11-'A2'!E11</f>
        <v>-1104.5120830000005</v>
      </c>
      <c r="F11" s="34">
        <f>'A1'!F11-'A2'!F11</f>
        <v>-1325.7410500000051</v>
      </c>
      <c r="G11" s="34">
        <f>'A1'!G11-'A2'!G11</f>
        <v>1006.3504300000004</v>
      </c>
      <c r="H11" s="34">
        <f>'A1'!H11-'A2'!H11</f>
        <v>1648.5520130000004</v>
      </c>
      <c r="I11" s="34">
        <f>'A1'!I11-'A2'!I11</f>
        <v>-196.83129100000224</v>
      </c>
      <c r="J11" s="34">
        <f>'A1'!J11-'A2'!J11</f>
        <v>-4628.5387260000025</v>
      </c>
      <c r="K11" s="34">
        <f>'A1'!K11-'A2'!K11</f>
        <v>9761.6201609999953</v>
      </c>
      <c r="L11" s="34">
        <f>'A1'!L11-'A2'!L11</f>
        <v>34685.673649000004</v>
      </c>
      <c r="M11" s="34">
        <f>'A1'!M11-'A2'!M11</f>
        <v>39073.36063100001</v>
      </c>
      <c r="N11" s="34">
        <f>'A1'!N11-'A2'!N11</f>
        <v>52639.028066999985</v>
      </c>
      <c r="O11" s="34">
        <f>'A1'!O11-'A2'!O11</f>
        <v>57259.395507000008</v>
      </c>
      <c r="P11" s="34">
        <f>'A1'!P11-'A2'!P11</f>
        <v>34425.328492799992</v>
      </c>
      <c r="Q11" s="34">
        <f>'A1'!Q11-'A2'!Q11</f>
        <v>42624.674648999993</v>
      </c>
      <c r="R11" s="34">
        <f>'A1'!R11-'A2'!R11</f>
        <v>59403.690587000019</v>
      </c>
      <c r="S11" s="34">
        <f>'A1'!S11-'A2'!S11</f>
        <v>86436.933029999898</v>
      </c>
      <c r="T11" s="34">
        <f>'A1'!T11-'A2'!T11</f>
        <v>103348.0993850001</v>
      </c>
      <c r="U11" s="34">
        <f>'A1'!U11-'A2'!U11</f>
        <v>113584.780743</v>
      </c>
      <c r="V11" s="34">
        <f>'A1'!V11-'A2'!V11</f>
        <v>143718.48521999991</v>
      </c>
      <c r="W11" s="34">
        <f>'A1'!W11-'A2'!W11</f>
        <v>132456.94233000005</v>
      </c>
      <c r="X11" s="34">
        <f>'A1'!X11-'A2'!X11</f>
        <v>141018.96961600013</v>
      </c>
      <c r="Y11" s="34">
        <f>'A1'!Y11-'A2'!Y11</f>
        <v>170635.290951</v>
      </c>
      <c r="Z11" s="34">
        <f>'A1'!Z11-'A2'!Z11</f>
        <v>165521.12122100004</v>
      </c>
      <c r="AA11" s="34">
        <f>'A1'!AA11-'A2'!AA11</f>
        <v>166457.28002700023</v>
      </c>
      <c r="AB11" s="34">
        <f>'A1'!AB11-'A2'!AB11</f>
        <v>225786.48585092346</v>
      </c>
      <c r="AC11" s="34">
        <f>'A1'!AC11-'A2'!AC11</f>
        <v>126864.71874400006</v>
      </c>
      <c r="AD11" s="34">
        <f>'A1'!AD11-'A2'!AD11</f>
        <v>181741.96748800014</v>
      </c>
      <c r="AE11" s="34">
        <f>'A1'!AE11-'A2'!AE11</f>
        <v>2080421.8191607241</v>
      </c>
      <c r="AF11" s="4"/>
    </row>
    <row r="12" spans="1:32" ht="13.8" thickBo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2" ht="13.8" thickTop="1">
      <c r="A13" s="38" t="s">
        <v>288</v>
      </c>
    </row>
    <row r="14" spans="1:32">
      <c r="A14" s="102" t="s">
        <v>159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27"/>
      <c r="Z14" s="27"/>
      <c r="AA14" s="27"/>
      <c r="AB14" s="27"/>
      <c r="AC14" s="27"/>
      <c r="AD14" s="27"/>
    </row>
    <row r="15" spans="1:32"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2">
      <c r="U16" s="4"/>
      <c r="V16" s="4"/>
      <c r="W16" s="4"/>
      <c r="X16" s="4"/>
      <c r="Y16" s="4"/>
      <c r="Z16" s="4"/>
      <c r="AA16" s="4"/>
      <c r="AB16" s="4"/>
      <c r="AC16" s="4"/>
      <c r="AD16" s="4"/>
    </row>
  </sheetData>
  <mergeCells count="4">
    <mergeCell ref="A2:AE2"/>
    <mergeCell ref="A4:AE4"/>
    <mergeCell ref="B7:AE7"/>
    <mergeCell ref="A14:X14"/>
  </mergeCells>
  <phoneticPr fontId="5" type="noConversion"/>
  <hyperlinks>
    <hyperlink ref="A1" location="ÍNDICE!A1" display="ÍNDICE!A1" xr:uid="{00000000-0004-0000-0700-000000000000}"/>
  </hyperlinks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98"/>
  <sheetViews>
    <sheetView showGridLines="0" zoomScaleNormal="100" workbookViewId="0"/>
  </sheetViews>
  <sheetFormatPr baseColWidth="10" defaultColWidth="12.44140625" defaultRowHeight="14.25" customHeight="1"/>
  <cols>
    <col min="1" max="1" width="5.44140625" style="28" customWidth="1"/>
    <col min="2" max="2" width="18" style="27" customWidth="1"/>
    <col min="3" max="32" width="11.6640625" style="27" customWidth="1"/>
    <col min="33" max="16384" width="12.44140625" style="27"/>
  </cols>
  <sheetData>
    <row r="1" spans="1:38" ht="13.2">
      <c r="A1" s="65" t="s">
        <v>0</v>
      </c>
    </row>
    <row r="2" spans="1:38" ht="12.75" customHeight="1">
      <c r="A2" s="27"/>
      <c r="C2" s="105" t="s">
        <v>100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</row>
    <row r="3" spans="1:38" ht="12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38" ht="12.75" customHeight="1">
      <c r="A4" s="27"/>
      <c r="C4" s="108" t="s">
        <v>291</v>
      </c>
      <c r="D4" s="108"/>
      <c r="E4" s="108"/>
      <c r="F4" s="108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8" ht="12.75" customHeight="1" thickBot="1">
      <c r="A5" s="29"/>
      <c r="B5" s="3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8" ht="12.75" customHeight="1" thickTop="1">
      <c r="A6" s="66"/>
      <c r="B6" s="67"/>
      <c r="C6" s="32">
        <v>1995</v>
      </c>
      <c r="D6" s="32">
        <v>1996</v>
      </c>
      <c r="E6" s="32">
        <v>1997</v>
      </c>
      <c r="F6" s="32">
        <v>1998</v>
      </c>
      <c r="G6" s="32">
        <v>1999</v>
      </c>
      <c r="H6" s="32">
        <v>2000</v>
      </c>
      <c r="I6" s="32">
        <v>2001</v>
      </c>
      <c r="J6" s="32">
        <v>2002</v>
      </c>
      <c r="K6" s="32">
        <v>2003</v>
      </c>
      <c r="L6" s="32">
        <v>2004</v>
      </c>
      <c r="M6" s="32">
        <v>2005</v>
      </c>
      <c r="N6" s="32">
        <v>2006</v>
      </c>
      <c r="O6" s="32">
        <v>2007</v>
      </c>
      <c r="P6" s="32">
        <v>2008</v>
      </c>
      <c r="Q6" s="32">
        <v>2009</v>
      </c>
      <c r="R6" s="32">
        <v>2010</v>
      </c>
      <c r="S6" s="32">
        <v>2011</v>
      </c>
      <c r="T6" s="32">
        <v>2012</v>
      </c>
      <c r="U6" s="32">
        <v>2013</v>
      </c>
      <c r="V6" s="32">
        <v>2014</v>
      </c>
      <c r="W6" s="32">
        <v>2015</v>
      </c>
      <c r="X6" s="32">
        <v>2016</v>
      </c>
      <c r="Y6" s="32">
        <v>2017</v>
      </c>
      <c r="Z6" s="32">
        <v>2018</v>
      </c>
      <c r="AA6" s="32">
        <v>2019</v>
      </c>
      <c r="AB6" s="32">
        <v>2020</v>
      </c>
      <c r="AC6" s="32">
        <v>2021</v>
      </c>
      <c r="AD6" s="32">
        <v>2022</v>
      </c>
      <c r="AE6" s="32">
        <v>2023</v>
      </c>
      <c r="AF6" s="32" t="s">
        <v>287</v>
      </c>
    </row>
    <row r="7" spans="1:38" ht="12.75" customHeight="1" thickBot="1">
      <c r="A7" s="66"/>
      <c r="B7" s="67"/>
      <c r="C7" s="103" t="s">
        <v>92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</row>
    <row r="8" spans="1:38" ht="12.75" customHeight="1" thickTop="1">
      <c r="A8" s="66"/>
      <c r="B8" s="67"/>
      <c r="C8" s="44"/>
      <c r="D8" s="44"/>
      <c r="E8" s="44"/>
      <c r="F8" s="44"/>
      <c r="G8" s="44"/>
      <c r="H8" s="28"/>
      <c r="I8" s="28"/>
      <c r="J8" s="28"/>
      <c r="K8" s="28"/>
      <c r="L8" s="28"/>
    </row>
    <row r="9" spans="1:38" ht="12.75" customHeight="1">
      <c r="A9" s="28">
        <v>1</v>
      </c>
      <c r="B9" s="68" t="s">
        <v>101</v>
      </c>
      <c r="C9" s="34">
        <v>697.93612800000005</v>
      </c>
      <c r="D9" s="34">
        <v>728.20550700000024</v>
      </c>
      <c r="E9" s="34">
        <v>848.75309400000015</v>
      </c>
      <c r="F9" s="34">
        <v>1070.388594</v>
      </c>
      <c r="G9" s="34">
        <v>1366.8485740000001</v>
      </c>
      <c r="H9" s="34">
        <v>2103.4590800000001</v>
      </c>
      <c r="I9" s="34">
        <v>2732.4857769999999</v>
      </c>
      <c r="J9" s="34">
        <v>4752.557965</v>
      </c>
      <c r="K9" s="34">
        <v>5381.227566999999</v>
      </c>
      <c r="L9" s="34">
        <v>11040.822872999999</v>
      </c>
      <c r="M9" s="34">
        <v>18716.500329999999</v>
      </c>
      <c r="N9" s="34">
        <v>21032.071563000001</v>
      </c>
      <c r="O9" s="34">
        <v>11635.48285</v>
      </c>
      <c r="P9" s="34">
        <v>10339.363090999999</v>
      </c>
      <c r="Q9" s="34">
        <v>14431</v>
      </c>
      <c r="R9" s="34">
        <v>21499.545784000002</v>
      </c>
      <c r="S9" s="34">
        <v>28341.39705</v>
      </c>
      <c r="T9" s="34">
        <v>38512.797691000007</v>
      </c>
      <c r="U9" s="69">
        <v>43464.898119999998</v>
      </c>
      <c r="V9" s="69">
        <v>51114.543399000002</v>
      </c>
      <c r="W9" s="69">
        <v>52648.125169000014</v>
      </c>
      <c r="X9" s="69">
        <v>51581.448827</v>
      </c>
      <c r="Y9" s="69">
        <v>58492.551277999984</v>
      </c>
      <c r="Z9" s="69">
        <v>66327.352314999982</v>
      </c>
      <c r="AA9" s="69">
        <v>53770.456587000008</v>
      </c>
      <c r="AB9" s="69">
        <v>56405.879198000024</v>
      </c>
      <c r="AC9" s="69">
        <v>68673.991518664072</v>
      </c>
      <c r="AD9" s="69">
        <v>38098.938583000003</v>
      </c>
      <c r="AE9" s="69">
        <v>39247.667547000012</v>
      </c>
      <c r="AF9" s="69">
        <f>SUM(C9:AE9)</f>
        <v>775056.69605966413</v>
      </c>
      <c r="AG9" s="28"/>
      <c r="AH9" s="28"/>
      <c r="AI9" s="28"/>
      <c r="AJ9" s="28"/>
      <c r="AK9" s="28"/>
      <c r="AL9" s="28"/>
    </row>
    <row r="10" spans="1:38" ht="12.75" customHeight="1">
      <c r="A10" s="28">
        <v>2</v>
      </c>
      <c r="B10" s="68" t="s">
        <v>104</v>
      </c>
      <c r="C10" s="34">
        <v>65.796057000000005</v>
      </c>
      <c r="D10" s="34">
        <v>139.36516000000003</v>
      </c>
      <c r="E10" s="34">
        <v>141.87202099999996</v>
      </c>
      <c r="F10" s="34">
        <v>217.36750299999997</v>
      </c>
      <c r="G10" s="34">
        <v>339.53853799999979</v>
      </c>
      <c r="H10" s="34">
        <v>400.81071250000002</v>
      </c>
      <c r="I10" s="34">
        <v>488.17301700000002</v>
      </c>
      <c r="J10" s="34">
        <v>631.128378</v>
      </c>
      <c r="K10" s="34">
        <v>1322.8960749999999</v>
      </c>
      <c r="L10" s="34">
        <v>1467.3776955000001</v>
      </c>
      <c r="M10" s="34">
        <v>2107.9694669999999</v>
      </c>
      <c r="N10" s="34">
        <v>2427.7951834999999</v>
      </c>
      <c r="O10" s="34">
        <v>2002.103685</v>
      </c>
      <c r="P10" s="34">
        <v>1589.852212</v>
      </c>
      <c r="Q10" s="34">
        <v>3989.836499</v>
      </c>
      <c r="R10" s="34">
        <v>3378.8745979999999</v>
      </c>
      <c r="S10" s="34">
        <v>4155.160046</v>
      </c>
      <c r="T10" s="34">
        <v>4341.0807140000006</v>
      </c>
      <c r="U10" s="69">
        <v>4841.1865340000004</v>
      </c>
      <c r="V10" s="69">
        <v>5958.0555530000001</v>
      </c>
      <c r="W10" s="69">
        <v>5969.4301589999995</v>
      </c>
      <c r="X10" s="69">
        <v>7065.7580399999997</v>
      </c>
      <c r="Y10" s="69">
        <v>7051.0125300000009</v>
      </c>
      <c r="Z10" s="69">
        <v>7855.2473890000019</v>
      </c>
      <c r="AA10" s="69">
        <v>7737.838033</v>
      </c>
      <c r="AB10" s="69">
        <v>9247.6318070000052</v>
      </c>
      <c r="AC10" s="69">
        <v>12182.340218074654</v>
      </c>
      <c r="AD10" s="69">
        <v>14454.376705000001</v>
      </c>
      <c r="AE10" s="69">
        <v>15789.667686000003</v>
      </c>
      <c r="AF10" s="69">
        <f t="shared" ref="AF10:AF26" si="0">SUM(C10:AE10)</f>
        <v>127359.54221557465</v>
      </c>
      <c r="AG10" s="28"/>
      <c r="AH10" s="28"/>
      <c r="AI10" s="28"/>
      <c r="AJ10" s="28"/>
      <c r="AK10" s="28"/>
      <c r="AL10" s="28"/>
    </row>
    <row r="11" spans="1:38" ht="12.75" customHeight="1">
      <c r="A11" s="28">
        <v>3</v>
      </c>
      <c r="B11" s="68" t="s">
        <v>244</v>
      </c>
      <c r="C11" s="34">
        <v>69.382542000000029</v>
      </c>
      <c r="D11" s="34">
        <v>75.254040000000032</v>
      </c>
      <c r="E11" s="34">
        <v>95.55326500000001</v>
      </c>
      <c r="F11" s="34">
        <v>79.469687999999991</v>
      </c>
      <c r="G11" s="34">
        <v>81.409676000000047</v>
      </c>
      <c r="H11" s="34">
        <v>322.97749900000014</v>
      </c>
      <c r="I11" s="34">
        <v>946.03562099999988</v>
      </c>
      <c r="J11" s="34">
        <v>573.30572199999983</v>
      </c>
      <c r="K11" s="34">
        <v>432.93722199999996</v>
      </c>
      <c r="L11" s="34">
        <v>658.89333900000008</v>
      </c>
      <c r="M11" s="34">
        <v>1059.6599800000004</v>
      </c>
      <c r="N11" s="34">
        <v>1984.0677959999998</v>
      </c>
      <c r="O11" s="34">
        <v>2768.545951000001</v>
      </c>
      <c r="P11" s="34">
        <v>5943.3254439999982</v>
      </c>
      <c r="Q11" s="34">
        <v>5758.6393100000014</v>
      </c>
      <c r="R11" s="34">
        <v>6690.5046020000018</v>
      </c>
      <c r="S11" s="34">
        <v>8229.3036369999991</v>
      </c>
      <c r="T11" s="34">
        <v>13139.519882999999</v>
      </c>
      <c r="U11" s="69">
        <v>16132.386266000003</v>
      </c>
      <c r="V11" s="69">
        <v>17232.746434999997</v>
      </c>
      <c r="W11" s="69">
        <v>15826.401432000001</v>
      </c>
      <c r="X11" s="69">
        <v>13021.982192000001</v>
      </c>
      <c r="Y11" s="69">
        <v>15039.883785</v>
      </c>
      <c r="Z11" s="69">
        <v>14824.687171000005</v>
      </c>
      <c r="AA11" s="69">
        <v>10676.267995</v>
      </c>
      <c r="AB11" s="69">
        <v>8965.080324999999</v>
      </c>
      <c r="AC11" s="69">
        <v>15907.568554027501</v>
      </c>
      <c r="AD11" s="69">
        <v>12556.540200999994</v>
      </c>
      <c r="AE11" s="69">
        <v>15661.486747000003</v>
      </c>
      <c r="AF11" s="69">
        <f t="shared" si="0"/>
        <v>204753.81632002752</v>
      </c>
      <c r="AG11" s="28"/>
      <c r="AH11" s="28"/>
      <c r="AI11" s="28"/>
      <c r="AJ11" s="28"/>
      <c r="AK11" s="28"/>
      <c r="AL11" s="28"/>
    </row>
    <row r="12" spans="1:38" ht="12.75" customHeight="1">
      <c r="A12" s="28">
        <v>4</v>
      </c>
      <c r="B12" s="68" t="s">
        <v>103</v>
      </c>
      <c r="C12" s="34">
        <v>150.66638349999999</v>
      </c>
      <c r="D12" s="34">
        <v>446.57391100000001</v>
      </c>
      <c r="E12" s="34">
        <v>553.37789099999998</v>
      </c>
      <c r="F12" s="34">
        <v>559.32550700000002</v>
      </c>
      <c r="G12" s="34">
        <v>697.68368600000019</v>
      </c>
      <c r="H12" s="34">
        <v>472.75132250000001</v>
      </c>
      <c r="I12" s="34">
        <v>556.68237899999997</v>
      </c>
      <c r="J12" s="34">
        <v>704.65452400000004</v>
      </c>
      <c r="K12" s="34">
        <v>1638.9654989999995</v>
      </c>
      <c r="L12" s="34">
        <v>1554.12347</v>
      </c>
      <c r="M12" s="34">
        <v>2760.0542314999998</v>
      </c>
      <c r="N12" s="34">
        <v>2669.2309595000002</v>
      </c>
      <c r="O12" s="34">
        <v>3250.0421004999998</v>
      </c>
      <c r="P12" s="34">
        <v>3982.7812815000002</v>
      </c>
      <c r="Q12" s="34">
        <v>6212.8704429999998</v>
      </c>
      <c r="R12" s="34">
        <v>8679.5807870000008</v>
      </c>
      <c r="S12" s="34">
        <v>10425.644109999999</v>
      </c>
      <c r="T12" s="34">
        <v>13834.700533000005</v>
      </c>
      <c r="U12" s="69">
        <v>15570.803894000001</v>
      </c>
      <c r="V12" s="69">
        <v>15961.535327</v>
      </c>
      <c r="W12" s="69">
        <v>16100.890959</v>
      </c>
      <c r="X12" s="69">
        <v>16712.550556000002</v>
      </c>
      <c r="Y12" s="69">
        <v>17019.373722</v>
      </c>
      <c r="Z12" s="69">
        <v>19242.297167999994</v>
      </c>
      <c r="AA12" s="69">
        <v>16095.983387999999</v>
      </c>
      <c r="AB12" s="69">
        <v>15559.767089999985</v>
      </c>
      <c r="AC12" s="69">
        <v>18199.969727000007</v>
      </c>
      <c r="AD12" s="69">
        <v>11156.115040000001</v>
      </c>
      <c r="AE12" s="69">
        <v>12691.559115000002</v>
      </c>
      <c r="AF12" s="69">
        <f t="shared" si="0"/>
        <v>233460.555005</v>
      </c>
      <c r="AG12" s="28"/>
      <c r="AH12" s="28"/>
      <c r="AI12" s="28"/>
      <c r="AJ12" s="28"/>
      <c r="AK12" s="28"/>
      <c r="AL12" s="28"/>
    </row>
    <row r="13" spans="1:38" ht="12.75" customHeight="1">
      <c r="A13" s="28">
        <v>5</v>
      </c>
      <c r="B13" s="68" t="s">
        <v>112</v>
      </c>
      <c r="C13" s="34">
        <v>31.812737000000016</v>
      </c>
      <c r="D13" s="34">
        <v>18.753383999999993</v>
      </c>
      <c r="E13" s="34">
        <v>15.224377000000002</v>
      </c>
      <c r="F13" s="34">
        <v>20.707922000000003</v>
      </c>
      <c r="G13" s="34">
        <v>14.729852000000001</v>
      </c>
      <c r="H13" s="34">
        <v>13.436931</v>
      </c>
      <c r="I13" s="34">
        <v>24.134022999999999</v>
      </c>
      <c r="J13" s="34">
        <v>120.91899200000009</v>
      </c>
      <c r="K13" s="34">
        <v>86.965615000000028</v>
      </c>
      <c r="L13" s="34">
        <v>168.890086</v>
      </c>
      <c r="M13" s="34">
        <v>242.44360700000018</v>
      </c>
      <c r="N13" s="34">
        <v>410.94294300000001</v>
      </c>
      <c r="O13" s="34">
        <v>616.76817900000037</v>
      </c>
      <c r="P13" s="34">
        <v>752.12358699999993</v>
      </c>
      <c r="Q13" s="34">
        <v>990.93826000000013</v>
      </c>
      <c r="R13" s="34">
        <v>1249.1444240000005</v>
      </c>
      <c r="S13" s="34">
        <v>1449.3451639999996</v>
      </c>
      <c r="T13" s="34">
        <v>1667.9838250000003</v>
      </c>
      <c r="U13" s="69">
        <v>2462.6932199999997</v>
      </c>
      <c r="V13" s="69">
        <v>2924.566092</v>
      </c>
      <c r="W13" s="69">
        <v>2637.1059380000002</v>
      </c>
      <c r="X13" s="69">
        <v>2809.5366760000006</v>
      </c>
      <c r="Y13" s="69">
        <v>3427.2014010000003</v>
      </c>
      <c r="Z13" s="69">
        <v>4197.2198410000001</v>
      </c>
      <c r="AA13" s="69">
        <v>4899.4806359999993</v>
      </c>
      <c r="AB13" s="69">
        <v>6551.9975999999988</v>
      </c>
      <c r="AC13" s="69">
        <v>8584.9961365422387</v>
      </c>
      <c r="AD13" s="69">
        <v>6998.0985140000021</v>
      </c>
      <c r="AE13" s="69">
        <v>7072.3202230000052</v>
      </c>
      <c r="AF13" s="69">
        <f t="shared" si="0"/>
        <v>60460.480185542234</v>
      </c>
      <c r="AG13" s="28"/>
      <c r="AH13" s="28"/>
      <c r="AI13" s="28"/>
      <c r="AJ13" s="28"/>
      <c r="AK13" s="28"/>
      <c r="AL13" s="28"/>
    </row>
    <row r="14" spans="1:38" ht="12.75" customHeight="1">
      <c r="A14" s="28">
        <v>6</v>
      </c>
      <c r="B14" s="68" t="s">
        <v>245</v>
      </c>
      <c r="C14" s="34">
        <v>3.8034249999999989</v>
      </c>
      <c r="D14" s="34">
        <v>5.4590239999999985</v>
      </c>
      <c r="E14" s="34">
        <v>9.1582009999999983</v>
      </c>
      <c r="F14" s="34">
        <v>10.111425999999998</v>
      </c>
      <c r="G14" s="34">
        <v>17.934989000000002</v>
      </c>
      <c r="H14" s="34">
        <v>297.03871400000008</v>
      </c>
      <c r="I14" s="34">
        <v>51.739264999999996</v>
      </c>
      <c r="J14" s="34">
        <v>200.79458800000009</v>
      </c>
      <c r="K14" s="34">
        <v>225.37731500000001</v>
      </c>
      <c r="L14" s="34">
        <v>688.00166599999977</v>
      </c>
      <c r="M14" s="34">
        <v>887.07739100000015</v>
      </c>
      <c r="N14" s="34">
        <v>1924.8413349999996</v>
      </c>
      <c r="O14" s="34">
        <v>2823.4896769999987</v>
      </c>
      <c r="P14" s="34">
        <v>3028.470378</v>
      </c>
      <c r="Q14" s="34">
        <v>2485.4497479999991</v>
      </c>
      <c r="R14" s="34">
        <v>3340.94074</v>
      </c>
      <c r="S14" s="34">
        <v>3213.3650389999998</v>
      </c>
      <c r="T14" s="34">
        <v>3395.924430999999</v>
      </c>
      <c r="U14" s="69">
        <v>4066.9303310000005</v>
      </c>
      <c r="V14" s="69">
        <v>4693.9727189999976</v>
      </c>
      <c r="W14" s="69">
        <v>5212.8038569999999</v>
      </c>
      <c r="X14" s="69">
        <v>5441.7442199999987</v>
      </c>
      <c r="Y14" s="69">
        <v>5524.9759139999996</v>
      </c>
      <c r="Z14" s="69">
        <v>6128.868781000001</v>
      </c>
      <c r="AA14" s="69">
        <v>4700.4298340000005</v>
      </c>
      <c r="AB14" s="69">
        <v>5089.7247739999993</v>
      </c>
      <c r="AC14" s="69">
        <v>5966.2172583497068</v>
      </c>
      <c r="AD14" s="69">
        <v>6131.0932260000018</v>
      </c>
      <c r="AE14" s="69">
        <v>6605.3284799999992</v>
      </c>
      <c r="AF14" s="69">
        <f t="shared" si="0"/>
        <v>82171.066746349708</v>
      </c>
      <c r="AG14" s="28"/>
      <c r="AH14" s="28"/>
      <c r="AI14" s="28"/>
      <c r="AJ14" s="28"/>
      <c r="AK14" s="28"/>
      <c r="AL14" s="28"/>
    </row>
    <row r="15" spans="1:38" ht="12.75" customHeight="1">
      <c r="A15" s="28">
        <v>7</v>
      </c>
      <c r="B15" s="68" t="s">
        <v>102</v>
      </c>
      <c r="C15" s="34">
        <v>316.93073149999998</v>
      </c>
      <c r="D15" s="34">
        <v>829.91816100000005</v>
      </c>
      <c r="E15" s="34">
        <v>959.6863330000001</v>
      </c>
      <c r="F15" s="34">
        <v>957.98113400000011</v>
      </c>
      <c r="G15" s="34">
        <v>1169.4789839999999</v>
      </c>
      <c r="H15" s="34">
        <v>1036.1713789999999</v>
      </c>
      <c r="I15" s="34">
        <v>1131.2040795</v>
      </c>
      <c r="J15" s="34">
        <v>1085.4600190000001</v>
      </c>
      <c r="K15" s="34">
        <v>2397.8493210000001</v>
      </c>
      <c r="L15" s="34">
        <v>1840.499274</v>
      </c>
      <c r="M15" s="34">
        <v>2797.954397</v>
      </c>
      <c r="N15" s="34">
        <v>3841.8068960000001</v>
      </c>
      <c r="O15" s="34">
        <v>4641.7587325000004</v>
      </c>
      <c r="P15" s="34">
        <v>5458.5917310000004</v>
      </c>
      <c r="Q15" s="34">
        <v>5346.9732489999997</v>
      </c>
      <c r="R15" s="34">
        <v>20199.37241</v>
      </c>
      <c r="S15" s="34">
        <v>27283.046143</v>
      </c>
      <c r="T15" s="34">
        <v>26121.816912999995</v>
      </c>
      <c r="U15" s="69">
        <v>29486.369793000002</v>
      </c>
      <c r="V15" s="69">
        <v>36238.514926999997</v>
      </c>
      <c r="W15" s="69">
        <v>45059.393852000001</v>
      </c>
      <c r="X15" s="69">
        <v>37644.214317999998</v>
      </c>
      <c r="Y15" s="69">
        <v>36371.199367000016</v>
      </c>
      <c r="Z15" s="69">
        <v>37878.022700000009</v>
      </c>
      <c r="AA15" s="69">
        <v>33535.008131000002</v>
      </c>
      <c r="AB15" s="69">
        <v>32537.767106000003</v>
      </c>
      <c r="AC15" s="69">
        <v>48171.195912573683</v>
      </c>
      <c r="AD15" s="69">
        <v>6058.5686400000013</v>
      </c>
      <c r="AE15" s="69">
        <v>5324.107431999998</v>
      </c>
      <c r="AF15" s="69">
        <f>SUM(C15:AE15)</f>
        <v>455720.86206607369</v>
      </c>
      <c r="AG15" s="28"/>
      <c r="AH15" s="28"/>
      <c r="AI15" s="28"/>
      <c r="AJ15" s="28"/>
      <c r="AK15" s="28"/>
      <c r="AL15" s="28"/>
    </row>
    <row r="16" spans="1:38" ht="12.75" customHeight="1">
      <c r="B16" s="68" t="s">
        <v>258</v>
      </c>
      <c r="C16" s="34">
        <v>52.463942000000017</v>
      </c>
      <c r="D16" s="34">
        <v>49.979638000000023</v>
      </c>
      <c r="E16" s="34">
        <v>81.311403999999996</v>
      </c>
      <c r="F16" s="34">
        <v>104.015889</v>
      </c>
      <c r="G16" s="34">
        <v>119.20009300000002</v>
      </c>
      <c r="H16" s="34">
        <v>158.75431799999998</v>
      </c>
      <c r="I16" s="34">
        <v>158.50359100000006</v>
      </c>
      <c r="J16" s="34">
        <v>629.21804800000018</v>
      </c>
      <c r="K16" s="34">
        <v>228.90150800000001</v>
      </c>
      <c r="L16" s="34">
        <v>446.29709799999989</v>
      </c>
      <c r="M16" s="34">
        <v>603.05993899999987</v>
      </c>
      <c r="N16" s="34">
        <v>942.15411699999993</v>
      </c>
      <c r="O16" s="34">
        <v>1123.9762040000003</v>
      </c>
      <c r="P16" s="34">
        <v>1434.1520090000001</v>
      </c>
      <c r="Q16" s="34">
        <v>1128.2183149999998</v>
      </c>
      <c r="R16" s="34">
        <v>1458.4842360000005</v>
      </c>
      <c r="S16" s="34">
        <v>1643.2239850000003</v>
      </c>
      <c r="T16" s="34">
        <v>1924.965263</v>
      </c>
      <c r="U16" s="69">
        <v>2169.6326600000007</v>
      </c>
      <c r="V16" s="69">
        <v>2757.090471</v>
      </c>
      <c r="W16" s="69">
        <v>2771.6040400000002</v>
      </c>
      <c r="X16" s="69">
        <v>2558.0144340000002</v>
      </c>
      <c r="Y16" s="69">
        <v>2787.8793650000007</v>
      </c>
      <c r="Z16" s="69">
        <v>3000.2945300000015</v>
      </c>
      <c r="AA16" s="69">
        <v>5038.8202049999991</v>
      </c>
      <c r="AB16" s="69">
        <v>3627.1722270000005</v>
      </c>
      <c r="AC16" s="69">
        <v>4371.8171434184678</v>
      </c>
      <c r="AD16" s="69">
        <v>3530.3072470000002</v>
      </c>
      <c r="AE16" s="69">
        <v>3210.4841889999998</v>
      </c>
      <c r="AF16" s="69">
        <f t="shared" si="0"/>
        <v>48109.996108418476</v>
      </c>
      <c r="AG16" s="28"/>
      <c r="AH16" s="28"/>
      <c r="AI16" s="28"/>
      <c r="AJ16" s="28"/>
      <c r="AK16" s="28"/>
      <c r="AL16" s="28"/>
    </row>
    <row r="17" spans="1:38" ht="12.75" customHeight="1">
      <c r="B17" s="68" t="s">
        <v>125</v>
      </c>
      <c r="C17" s="34">
        <v>91.044678000000005</v>
      </c>
      <c r="D17" s="34">
        <v>75.106414999999998</v>
      </c>
      <c r="E17" s="34">
        <v>92.707049999999995</v>
      </c>
      <c r="F17" s="34">
        <v>107.15549200000002</v>
      </c>
      <c r="G17" s="34">
        <v>122.78821900000001</v>
      </c>
      <c r="H17" s="34">
        <v>205.814764</v>
      </c>
      <c r="I17" s="34">
        <v>253.94813099999999</v>
      </c>
      <c r="J17" s="34">
        <v>261.82968399999999</v>
      </c>
      <c r="K17" s="34">
        <v>386.05130800000012</v>
      </c>
      <c r="L17" s="34">
        <v>765.65896399999997</v>
      </c>
      <c r="M17" s="34">
        <v>1307.0401140000001</v>
      </c>
      <c r="N17" s="34">
        <v>2204.4291920000001</v>
      </c>
      <c r="O17" s="34">
        <v>3159.5579429999998</v>
      </c>
      <c r="P17" s="34">
        <v>5004.2501679999996</v>
      </c>
      <c r="Q17" s="34">
        <v>4268.5993580000004</v>
      </c>
      <c r="R17" s="34">
        <v>6595.2359639999995</v>
      </c>
      <c r="S17" s="34">
        <v>8658.4215050000003</v>
      </c>
      <c r="T17" s="34">
        <v>10890.054548</v>
      </c>
      <c r="U17" s="69">
        <v>12077.069981000001</v>
      </c>
      <c r="V17" s="69">
        <v>12740.948054</v>
      </c>
      <c r="W17" s="69">
        <v>12408.18341</v>
      </c>
      <c r="X17" s="69">
        <v>11581.624626000001</v>
      </c>
      <c r="Y17" s="69">
        <v>12938.32747</v>
      </c>
      <c r="Z17" s="69">
        <v>17543.712330000002</v>
      </c>
      <c r="AA17" s="69">
        <v>15441.692423999999</v>
      </c>
      <c r="AB17" s="69">
        <v>14871.692863999991</v>
      </c>
      <c r="AC17" s="69">
        <v>17606.67623280943</v>
      </c>
      <c r="AD17" s="69">
        <v>17430.419255000004</v>
      </c>
      <c r="AE17" s="69">
        <v>19431.215089000005</v>
      </c>
      <c r="AF17" s="69">
        <f>SUM(C17:AE17)</f>
        <v>208521.25523280946</v>
      </c>
      <c r="AG17" s="28"/>
      <c r="AH17" s="28"/>
      <c r="AI17" s="28"/>
      <c r="AJ17" s="28"/>
      <c r="AK17" s="28"/>
      <c r="AL17" s="28"/>
    </row>
    <row r="18" spans="1:38" ht="12.75" customHeight="1">
      <c r="B18" s="68" t="s">
        <v>256</v>
      </c>
      <c r="C18" s="34">
        <v>0.79129300000000002</v>
      </c>
      <c r="D18" s="34">
        <v>3.0367380000000002</v>
      </c>
      <c r="E18" s="34">
        <v>6.1005009999999986</v>
      </c>
      <c r="F18" s="34">
        <v>11.341653000000003</v>
      </c>
      <c r="G18" s="34">
        <v>12.257204</v>
      </c>
      <c r="H18" s="34">
        <v>20.773220999999999</v>
      </c>
      <c r="I18" s="34">
        <v>28.673038999999999</v>
      </c>
      <c r="J18" s="34">
        <v>54.410875000000004</v>
      </c>
      <c r="K18" s="34">
        <v>88.183285999999995</v>
      </c>
      <c r="L18" s="34">
        <v>176.73234199999999</v>
      </c>
      <c r="M18" s="34">
        <v>308.57668000000001</v>
      </c>
      <c r="N18" s="34">
        <v>631.22984099999996</v>
      </c>
      <c r="O18" s="34">
        <v>933.64513599999998</v>
      </c>
      <c r="P18" s="34">
        <v>1357.567961</v>
      </c>
      <c r="Q18" s="34">
        <v>1380.169283</v>
      </c>
      <c r="R18" s="34">
        <v>1823.5411010000003</v>
      </c>
      <c r="S18" s="34">
        <v>2353.824087</v>
      </c>
      <c r="T18" s="34">
        <v>3229.958114</v>
      </c>
      <c r="U18" s="69">
        <v>3616.7359179999999</v>
      </c>
      <c r="V18" s="69">
        <v>4249.3245820000002</v>
      </c>
      <c r="W18" s="69">
        <v>4707.4530399999994</v>
      </c>
      <c r="X18" s="69">
        <v>4509.6321250000001</v>
      </c>
      <c r="Y18" s="69">
        <v>4938.2977850000025</v>
      </c>
      <c r="Z18" s="69">
        <v>6065.3503920000003</v>
      </c>
      <c r="AA18" s="69">
        <v>6581.6212469999982</v>
      </c>
      <c r="AB18" s="69">
        <v>6070.0552139999909</v>
      </c>
      <c r="AC18" s="69">
        <v>6402.9678438113951</v>
      </c>
      <c r="AD18" s="69">
        <v>7912.4177240000035</v>
      </c>
      <c r="AE18" s="69">
        <v>9085.78593</v>
      </c>
      <c r="AF18" s="69">
        <f t="shared" si="0"/>
        <v>76560.454155811385</v>
      </c>
      <c r="AG18" s="28"/>
      <c r="AH18" s="28"/>
      <c r="AI18" s="28"/>
      <c r="AJ18" s="28"/>
      <c r="AK18" s="28"/>
      <c r="AL18" s="28"/>
    </row>
    <row r="19" spans="1:38" ht="12.75" customHeight="1">
      <c r="B19" s="68" t="s">
        <v>146</v>
      </c>
      <c r="C19" s="34">
        <v>7.5579929999999997</v>
      </c>
      <c r="D19" s="34">
        <v>6.9820539999999971</v>
      </c>
      <c r="E19" s="34">
        <v>9.0810449999999996</v>
      </c>
      <c r="F19" s="34">
        <v>11.964117000000002</v>
      </c>
      <c r="G19" s="34">
        <v>14.742341999999999</v>
      </c>
      <c r="H19" s="34">
        <v>25.542543999999999</v>
      </c>
      <c r="I19" s="34">
        <v>33.251383000000004</v>
      </c>
      <c r="J19" s="34">
        <v>50.41919</v>
      </c>
      <c r="K19" s="34">
        <v>60.378294999999987</v>
      </c>
      <c r="L19" s="34">
        <v>95.220145000000002</v>
      </c>
      <c r="M19" s="34">
        <v>124.05483699999999</v>
      </c>
      <c r="N19" s="34">
        <v>190.57660199999998</v>
      </c>
      <c r="O19" s="34">
        <v>247.99902900000001</v>
      </c>
      <c r="P19" s="34">
        <v>362.29148399999997</v>
      </c>
      <c r="Q19" s="34">
        <v>309.00146900000004</v>
      </c>
      <c r="R19" s="34">
        <v>497.87878199999994</v>
      </c>
      <c r="S19" s="34">
        <v>640.78617599999995</v>
      </c>
      <c r="T19" s="34">
        <v>818.79391699999996</v>
      </c>
      <c r="U19" s="69">
        <v>663.32214599999998</v>
      </c>
      <c r="V19" s="69">
        <v>761.85951499999999</v>
      </c>
      <c r="W19" s="69">
        <v>900.55897000000004</v>
      </c>
      <c r="X19" s="69">
        <v>773.23814900000002</v>
      </c>
      <c r="Y19" s="69">
        <v>773.11617100000012</v>
      </c>
      <c r="Z19" s="69">
        <v>932.399719</v>
      </c>
      <c r="AA19" s="69">
        <v>1168.166653</v>
      </c>
      <c r="AB19" s="69">
        <v>1241.9033310000002</v>
      </c>
      <c r="AC19" s="69">
        <v>1164.4937313654223</v>
      </c>
      <c r="AD19" s="69">
        <v>1114.4504420000001</v>
      </c>
      <c r="AE19" s="69">
        <f>SUM(AE20:AE25)</f>
        <v>1324.3092119999999</v>
      </c>
      <c r="AF19" s="69">
        <f>SUM(C19:AE19)</f>
        <v>14324.339443365421</v>
      </c>
      <c r="AG19" s="28"/>
      <c r="AH19" s="28"/>
      <c r="AI19" s="28"/>
      <c r="AJ19" s="28"/>
      <c r="AK19" s="28"/>
      <c r="AL19" s="28"/>
    </row>
    <row r="20" spans="1:38" ht="12.75" customHeight="1">
      <c r="B20" s="68" t="s">
        <v>250</v>
      </c>
      <c r="C20" s="34">
        <v>0.246397</v>
      </c>
      <c r="D20" s="34">
        <v>0.14923999999999998</v>
      </c>
      <c r="E20" s="34">
        <v>0.23721000000000003</v>
      </c>
      <c r="F20" s="34">
        <v>0.27964699999999998</v>
      </c>
      <c r="G20" s="34">
        <v>0.72589999999999999</v>
      </c>
      <c r="H20" s="34">
        <v>1.4510210000000001</v>
      </c>
      <c r="I20" s="34">
        <v>2.7542430000000002</v>
      </c>
      <c r="J20" s="34">
        <v>3.8628600000000004</v>
      </c>
      <c r="K20" s="34">
        <v>3.9506840000000008</v>
      </c>
      <c r="L20" s="34">
        <v>8.0080810000000007</v>
      </c>
      <c r="M20" s="34">
        <v>10.181284999999999</v>
      </c>
      <c r="N20" s="34">
        <v>12.416916000000001</v>
      </c>
      <c r="O20" s="34">
        <v>22.871093999999999</v>
      </c>
      <c r="P20" s="34">
        <v>29.163245</v>
      </c>
      <c r="Q20" s="34">
        <v>30.608183000000004</v>
      </c>
      <c r="R20" s="34">
        <v>50.276446999999997</v>
      </c>
      <c r="S20" s="34">
        <v>74.37271100000001</v>
      </c>
      <c r="T20" s="34">
        <v>70.322264000000004</v>
      </c>
      <c r="U20" s="69">
        <v>80.786321000000001</v>
      </c>
      <c r="V20" s="69">
        <v>114.866338</v>
      </c>
      <c r="W20" s="69">
        <v>119.864744</v>
      </c>
      <c r="X20" s="69">
        <v>133.651848</v>
      </c>
      <c r="Y20" s="69">
        <v>135.25622899999996</v>
      </c>
      <c r="Z20" s="69">
        <v>175.67859700000002</v>
      </c>
      <c r="AA20" s="69">
        <v>180.92073199999999</v>
      </c>
      <c r="AB20" s="69">
        <v>162.73333899999992</v>
      </c>
      <c r="AC20" s="69">
        <v>175.08338928683688</v>
      </c>
      <c r="AD20" s="69">
        <v>115.86357100000001</v>
      </c>
      <c r="AE20" s="69">
        <v>162.27083099999999</v>
      </c>
      <c r="AF20" s="69">
        <f t="shared" si="0"/>
        <v>1878.8533672868368</v>
      </c>
      <c r="AG20" s="28"/>
      <c r="AH20" s="28"/>
      <c r="AI20" s="28"/>
      <c r="AJ20" s="28"/>
      <c r="AK20" s="28"/>
      <c r="AL20" s="28"/>
    </row>
    <row r="21" spans="1:38" ht="12.75" customHeight="1">
      <c r="B21" s="68" t="s">
        <v>251</v>
      </c>
      <c r="C21" s="34">
        <v>0.21501200000000001</v>
      </c>
      <c r="D21" s="34">
        <v>8.562800000000001E-2</v>
      </c>
      <c r="E21" s="34">
        <v>0.31748100000000001</v>
      </c>
      <c r="F21" s="34">
        <v>1.0842860000000001</v>
      </c>
      <c r="G21" s="34">
        <v>1.3262609999999999</v>
      </c>
      <c r="H21" s="34">
        <v>1.3402819999999998</v>
      </c>
      <c r="I21" s="34">
        <v>3.1492759999999995</v>
      </c>
      <c r="J21" s="34">
        <v>4.2987140000000004</v>
      </c>
      <c r="K21" s="34">
        <v>4.754082999999997</v>
      </c>
      <c r="L21" s="34">
        <v>4.5288620000000002</v>
      </c>
      <c r="M21" s="34">
        <v>7.9531790000000004</v>
      </c>
      <c r="N21" s="34">
        <v>9.9266229999999993</v>
      </c>
      <c r="O21" s="34">
        <v>12.941020000000002</v>
      </c>
      <c r="P21" s="34">
        <v>13.965468999999999</v>
      </c>
      <c r="Q21" s="34">
        <v>21.478576999999998</v>
      </c>
      <c r="R21" s="34">
        <v>28.747140000000002</v>
      </c>
      <c r="S21" s="34">
        <v>27.793378000000001</v>
      </c>
      <c r="T21" s="34">
        <v>33.610131000000003</v>
      </c>
      <c r="U21" s="69">
        <v>36.090595</v>
      </c>
      <c r="V21" s="69">
        <v>40.870445000000004</v>
      </c>
      <c r="W21" s="69">
        <v>52.270605000000003</v>
      </c>
      <c r="X21" s="69">
        <v>54.633389000000001</v>
      </c>
      <c r="Y21" s="69">
        <v>64.847425000000001</v>
      </c>
      <c r="Z21" s="69">
        <v>72.896943999999991</v>
      </c>
      <c r="AA21" s="69">
        <v>83.419238000000021</v>
      </c>
      <c r="AB21" s="69">
        <v>82.857675999999998</v>
      </c>
      <c r="AC21" s="69">
        <v>98.631311626719068</v>
      </c>
      <c r="AD21" s="69">
        <v>98.715655999999996</v>
      </c>
      <c r="AE21" s="69">
        <v>110.40190599999993</v>
      </c>
      <c r="AF21" s="69">
        <f t="shared" si="0"/>
        <v>973.150592626719</v>
      </c>
      <c r="AG21" s="28"/>
      <c r="AH21" s="28"/>
      <c r="AI21" s="28"/>
      <c r="AJ21" s="28"/>
      <c r="AK21" s="28"/>
      <c r="AL21" s="28"/>
    </row>
    <row r="22" spans="1:38" ht="12.75" customHeight="1">
      <c r="B22" s="68" t="s">
        <v>252</v>
      </c>
      <c r="C22" s="34">
        <v>0.45955500000000005</v>
      </c>
      <c r="D22" s="34">
        <v>0.56478899999999987</v>
      </c>
      <c r="E22" s="34">
        <v>0.68071499999999996</v>
      </c>
      <c r="F22" s="34">
        <v>1.2629960000000002</v>
      </c>
      <c r="G22" s="34">
        <v>2.218433000000001</v>
      </c>
      <c r="H22" s="34">
        <v>3.0132279999999998</v>
      </c>
      <c r="I22" s="34">
        <v>4.0051230000000002</v>
      </c>
      <c r="J22" s="34">
        <v>4.4938899999999995</v>
      </c>
      <c r="K22" s="34">
        <v>4.9431039999999999</v>
      </c>
      <c r="L22" s="34">
        <v>7.86571</v>
      </c>
      <c r="M22" s="34">
        <v>15.655125999999999</v>
      </c>
      <c r="N22" s="34">
        <v>27.334157000000001</v>
      </c>
      <c r="O22" s="34">
        <v>34.727958000000001</v>
      </c>
      <c r="P22" s="34">
        <v>64.365204000000006</v>
      </c>
      <c r="Q22" s="34">
        <v>53.652535</v>
      </c>
      <c r="R22" s="34">
        <v>98.554029</v>
      </c>
      <c r="S22" s="34">
        <v>92.782803000000001</v>
      </c>
      <c r="T22" s="34">
        <v>80.038680999999997</v>
      </c>
      <c r="U22" s="34">
        <v>97.199370999999985</v>
      </c>
      <c r="V22" s="34">
        <v>144.06275400000001</v>
      </c>
      <c r="W22" s="34">
        <v>172.04943400000002</v>
      </c>
      <c r="X22" s="34">
        <v>170.316441</v>
      </c>
      <c r="Y22" s="34">
        <v>171.96925999999999</v>
      </c>
      <c r="Z22" s="34">
        <v>201.49108699999999</v>
      </c>
      <c r="AA22" s="34">
        <v>229.45493899999988</v>
      </c>
      <c r="AB22" s="69">
        <v>228.11040300000019</v>
      </c>
      <c r="AC22" s="69">
        <v>286.70125245579578</v>
      </c>
      <c r="AD22" s="69">
        <v>215.21853999999996</v>
      </c>
      <c r="AE22" s="69">
        <v>249.86017400000014</v>
      </c>
      <c r="AF22" s="69">
        <f t="shared" si="0"/>
        <v>2663.0516914557957</v>
      </c>
      <c r="AG22" s="28"/>
      <c r="AH22" s="28"/>
      <c r="AI22" s="28"/>
      <c r="AJ22" s="28"/>
      <c r="AK22" s="28"/>
      <c r="AL22" s="28"/>
    </row>
    <row r="23" spans="1:38" ht="12.75" customHeight="1">
      <c r="B23" s="68" t="s">
        <v>253</v>
      </c>
      <c r="C23" s="34">
        <v>1.0800339999999999</v>
      </c>
      <c r="D23" s="34">
        <v>0.8711279999999999</v>
      </c>
      <c r="E23" s="34">
        <v>1.140984</v>
      </c>
      <c r="F23" s="34">
        <v>2.0198450000000001</v>
      </c>
      <c r="G23" s="34">
        <v>2.0790060000000001</v>
      </c>
      <c r="H23" s="34">
        <v>1.785865</v>
      </c>
      <c r="I23" s="34">
        <v>2.3614039999999998</v>
      </c>
      <c r="J23" s="34">
        <v>3.4145759999999998</v>
      </c>
      <c r="K23" s="34">
        <v>3.4815350000000005</v>
      </c>
      <c r="L23" s="34">
        <v>9.6854849999999999</v>
      </c>
      <c r="M23" s="34">
        <v>8.6013209999999987</v>
      </c>
      <c r="N23" s="34">
        <v>12.645165</v>
      </c>
      <c r="O23" s="34">
        <v>13.608089999999999</v>
      </c>
      <c r="P23" s="34">
        <v>21.803918000000003</v>
      </c>
      <c r="Q23" s="34">
        <v>33.837474999999998</v>
      </c>
      <c r="R23" s="34">
        <v>31.341636000000001</v>
      </c>
      <c r="S23" s="34">
        <v>32.665923999999997</v>
      </c>
      <c r="T23" s="34">
        <v>74.458187999999993</v>
      </c>
      <c r="U23" s="34">
        <v>89.396806999999995</v>
      </c>
      <c r="V23" s="34">
        <v>62.553143000000006</v>
      </c>
      <c r="W23" s="34">
        <v>67.393923000000001</v>
      </c>
      <c r="X23" s="34">
        <v>74.262345999999994</v>
      </c>
      <c r="Y23" s="34">
        <v>83.646909000000022</v>
      </c>
      <c r="Z23" s="34">
        <v>108.05623700000001</v>
      </c>
      <c r="AA23" s="34">
        <v>112.05501099999996</v>
      </c>
      <c r="AB23" s="69">
        <v>105.25002499999998</v>
      </c>
      <c r="AC23" s="69">
        <v>120.69119253438112</v>
      </c>
      <c r="AD23" s="69">
        <v>119.90291599999998</v>
      </c>
      <c r="AE23" s="69">
        <v>153.05498299999999</v>
      </c>
      <c r="AF23" s="69">
        <f t="shared" si="0"/>
        <v>1353.1450715343808</v>
      </c>
      <c r="AG23" s="28"/>
      <c r="AH23" s="28"/>
      <c r="AI23" s="28"/>
      <c r="AJ23" s="28"/>
      <c r="AK23" s="28"/>
      <c r="AL23" s="28"/>
    </row>
    <row r="24" spans="1:38" ht="12.75" customHeight="1">
      <c r="B24" s="68" t="s">
        <v>254</v>
      </c>
      <c r="C24" s="34">
        <v>9.5318999999999987E-2</v>
      </c>
      <c r="D24" s="34">
        <v>0</v>
      </c>
      <c r="E24" s="34">
        <v>0</v>
      </c>
      <c r="F24" s="34">
        <v>0</v>
      </c>
      <c r="G24" s="34">
        <v>0</v>
      </c>
      <c r="H24" s="34">
        <v>0.56745900000000005</v>
      </c>
      <c r="I24" s="34">
        <v>0.86893500000000001</v>
      </c>
      <c r="J24" s="34">
        <v>0.86018399999999995</v>
      </c>
      <c r="K24" s="34">
        <v>1.5910199999999997</v>
      </c>
      <c r="L24" s="34">
        <v>3.7261290000000002</v>
      </c>
      <c r="M24" s="34">
        <v>3.1121919999999998</v>
      </c>
      <c r="N24" s="34">
        <v>5.1311739999999997</v>
      </c>
      <c r="O24" s="34">
        <v>11.296581000000002</v>
      </c>
      <c r="P24" s="34">
        <v>9.9969149999999996</v>
      </c>
      <c r="Q24" s="34">
        <v>8.103809</v>
      </c>
      <c r="R24" s="34">
        <v>15.032807999999999</v>
      </c>
      <c r="S24" s="34">
        <v>19.016869</v>
      </c>
      <c r="T24" s="34">
        <v>25.921842999999999</v>
      </c>
      <c r="U24" s="69">
        <v>23.859978999999999</v>
      </c>
      <c r="V24" s="69">
        <v>27.496051999999999</v>
      </c>
      <c r="W24" s="69">
        <v>37.333770000000001</v>
      </c>
      <c r="X24" s="69">
        <v>40.241382999999999</v>
      </c>
      <c r="Y24" s="69">
        <v>46.330094000000003</v>
      </c>
      <c r="Z24" s="69">
        <v>31.755985000000003</v>
      </c>
      <c r="AA24" s="69">
        <v>31.271797999999997</v>
      </c>
      <c r="AB24" s="69">
        <v>32.833427999999998</v>
      </c>
      <c r="AC24" s="69">
        <v>40.441871316306468</v>
      </c>
      <c r="AD24" s="69">
        <v>48.649036000000002</v>
      </c>
      <c r="AE24" s="69">
        <v>67.430445000000006</v>
      </c>
      <c r="AF24" s="69">
        <f t="shared" si="0"/>
        <v>532.9650783163064</v>
      </c>
      <c r="AG24" s="28"/>
      <c r="AH24" s="28"/>
      <c r="AI24" s="28"/>
      <c r="AJ24" s="28"/>
      <c r="AK24" s="28"/>
      <c r="AL24" s="28"/>
    </row>
    <row r="25" spans="1:38" ht="12.75" customHeight="1">
      <c r="B25" s="68" t="s">
        <v>255</v>
      </c>
      <c r="C25" s="34">
        <v>5.4616759999999998</v>
      </c>
      <c r="D25" s="34">
        <v>5.3112689999999976</v>
      </c>
      <c r="E25" s="34">
        <v>6.7046549999999998</v>
      </c>
      <c r="F25" s="34">
        <v>7.3173430000000002</v>
      </c>
      <c r="G25" s="34">
        <v>8.3927419999999984</v>
      </c>
      <c r="H25" s="34">
        <v>17.384689000000002</v>
      </c>
      <c r="I25" s="34">
        <v>20.112401999999999</v>
      </c>
      <c r="J25" s="34">
        <v>33.488965999999998</v>
      </c>
      <c r="K25" s="34">
        <v>41.657868999999991</v>
      </c>
      <c r="L25" s="34">
        <v>61.405877999999994</v>
      </c>
      <c r="M25" s="34">
        <v>78.551733999999996</v>
      </c>
      <c r="N25" s="34">
        <v>123.122567</v>
      </c>
      <c r="O25" s="34">
        <v>152.55428599999999</v>
      </c>
      <c r="P25" s="34">
        <v>222.99673299999998</v>
      </c>
      <c r="Q25" s="34">
        <v>161.32089000000002</v>
      </c>
      <c r="R25" s="34">
        <v>273.92672199999998</v>
      </c>
      <c r="S25" s="34">
        <v>394.15449099999995</v>
      </c>
      <c r="T25" s="34">
        <v>534.44281000000001</v>
      </c>
      <c r="U25" s="69">
        <v>335.98907300000002</v>
      </c>
      <c r="V25" s="69">
        <v>372.010783</v>
      </c>
      <c r="W25" s="69">
        <v>451.64649400000002</v>
      </c>
      <c r="X25" s="69">
        <v>300.13274200000001</v>
      </c>
      <c r="Y25" s="69">
        <v>271.06625400000007</v>
      </c>
      <c r="Z25" s="69">
        <v>342.52086899999995</v>
      </c>
      <c r="AA25" s="69">
        <v>531.04493500000024</v>
      </c>
      <c r="AB25" s="69">
        <v>630.11846000000014</v>
      </c>
      <c r="AC25" s="69">
        <v>442.9447141453831</v>
      </c>
      <c r="AD25" s="69">
        <v>516.1007229999999</v>
      </c>
      <c r="AE25" s="69">
        <v>581.29087299999992</v>
      </c>
      <c r="AF25" s="69">
        <f t="shared" si="0"/>
        <v>6923.1736421453834</v>
      </c>
      <c r="AG25" s="28"/>
      <c r="AH25" s="28"/>
      <c r="AI25" s="28"/>
      <c r="AJ25" s="28"/>
      <c r="AK25" s="28"/>
      <c r="AL25" s="28"/>
    </row>
    <row r="26" spans="1:38" ht="12.75" customHeight="1">
      <c r="B26" s="68" t="s">
        <v>105</v>
      </c>
      <c r="C26" s="34">
        <f xml:space="preserve"> SUM(C9:C17)</f>
        <v>1479.836624</v>
      </c>
      <c r="D26" s="34">
        <f xml:space="preserve"> SUM(D9:D17)</f>
        <v>2368.615240000001</v>
      </c>
      <c r="E26" s="34">
        <f xml:space="preserve"> SUM(E9:E17)</f>
        <v>2797.6436359999998</v>
      </c>
      <c r="F26" s="34">
        <f xml:space="preserve"> SUM(F9:F17)</f>
        <v>3126.5231549999994</v>
      </c>
      <c r="G26" s="34">
        <f t="shared" ref="G26:AA26" si="1" xml:space="preserve"> SUM(G9:G17)</f>
        <v>3929.6126109999996</v>
      </c>
      <c r="H26" s="34">
        <f t="shared" si="1"/>
        <v>5011.2147199999999</v>
      </c>
      <c r="I26" s="34">
        <f t="shared" si="1"/>
        <v>6342.9058834999996</v>
      </c>
      <c r="J26" s="34">
        <f t="shared" si="1"/>
        <v>8959.8679200000006</v>
      </c>
      <c r="K26" s="34">
        <f t="shared" si="1"/>
        <v>12101.171429999997</v>
      </c>
      <c r="L26" s="34">
        <f t="shared" si="1"/>
        <v>18630.564465499996</v>
      </c>
      <c r="M26" s="34">
        <f t="shared" si="1"/>
        <v>30481.759456499996</v>
      </c>
      <c r="N26" s="34">
        <f t="shared" si="1"/>
        <v>37437.339984999999</v>
      </c>
      <c r="O26" s="34">
        <f t="shared" si="1"/>
        <v>32021.725321999998</v>
      </c>
      <c r="P26" s="34">
        <f t="shared" si="1"/>
        <v>37532.909901500003</v>
      </c>
      <c r="Q26" s="34">
        <f t="shared" si="1"/>
        <v>44612.525181999998</v>
      </c>
      <c r="R26" s="34">
        <f t="shared" si="1"/>
        <v>73091.683545000007</v>
      </c>
      <c r="S26" s="34">
        <f t="shared" si="1"/>
        <v>93398.906679000007</v>
      </c>
      <c r="T26" s="34">
        <f t="shared" si="1"/>
        <v>113828.84380100001</v>
      </c>
      <c r="U26" s="34">
        <f t="shared" si="1"/>
        <v>130271.970799</v>
      </c>
      <c r="V26" s="34">
        <f t="shared" si="1"/>
        <v>149621.972977</v>
      </c>
      <c r="W26" s="34">
        <f t="shared" si="1"/>
        <v>158633.93881600001</v>
      </c>
      <c r="X26" s="34">
        <f t="shared" si="1"/>
        <v>148416.87388900001</v>
      </c>
      <c r="Y26" s="34">
        <f t="shared" si="1"/>
        <v>158652.404832</v>
      </c>
      <c r="Z26" s="34">
        <f t="shared" si="1"/>
        <v>176997.70222500002</v>
      </c>
      <c r="AA26" s="34">
        <f t="shared" si="1"/>
        <v>151895.97723299998</v>
      </c>
      <c r="AB26" s="34">
        <f xml:space="preserve"> SUM(AB9:AB17)</f>
        <v>152856.71299100001</v>
      </c>
      <c r="AC26" s="34">
        <f xml:space="preserve"> SUM(AC9:AC17)</f>
        <v>199664.77270145976</v>
      </c>
      <c r="AD26" s="34">
        <f xml:space="preserve"> SUM(AD9:AD17)</f>
        <v>116414.457411</v>
      </c>
      <c r="AE26" s="34">
        <f xml:space="preserve"> SUM(AE9:AE17)</f>
        <v>125033.83650800001</v>
      </c>
      <c r="AF26" s="69">
        <f t="shared" si="0"/>
        <v>2195614.2699394594</v>
      </c>
      <c r="AG26" s="28"/>
      <c r="AH26" s="28"/>
      <c r="AI26" s="28"/>
      <c r="AJ26" s="28"/>
      <c r="AK26" s="28"/>
      <c r="AL26" s="28"/>
    </row>
    <row r="27" spans="1:38" ht="12.75" customHeight="1">
      <c r="B27" s="68" t="s">
        <v>106</v>
      </c>
      <c r="C27" s="34">
        <f>C28-C26</f>
        <v>1410.214739</v>
      </c>
      <c r="D27" s="34">
        <f t="shared" ref="D27:AB27" si="2">D28-D26</f>
        <v>1002.8823939999988</v>
      </c>
      <c r="E27" s="34">
        <f t="shared" si="2"/>
        <v>1128.7436050000001</v>
      </c>
      <c r="F27" s="34">
        <f t="shared" si="2"/>
        <v>1225.7683379999994</v>
      </c>
      <c r="G27" s="34">
        <f t="shared" si="2"/>
        <v>1449.3728899999987</v>
      </c>
      <c r="H27" s="34">
        <f t="shared" si="2"/>
        <v>4182.5846999999994</v>
      </c>
      <c r="I27" s="34">
        <f t="shared" si="2"/>
        <v>5058.329476500001</v>
      </c>
      <c r="J27" s="34">
        <f t="shared" si="2"/>
        <v>5964.0956429999987</v>
      </c>
      <c r="K27" s="34">
        <f t="shared" si="2"/>
        <v>5704.9072810000052</v>
      </c>
      <c r="L27" s="34">
        <f t="shared" si="2"/>
        <v>15784.796448500001</v>
      </c>
      <c r="M27" s="34">
        <f t="shared" si="2"/>
        <v>26088.753398500005</v>
      </c>
      <c r="N27" s="34">
        <f t="shared" si="2"/>
        <v>31513.123728000006</v>
      </c>
      <c r="O27" s="34">
        <f t="shared" si="2"/>
        <v>49969.003899999996</v>
      </c>
      <c r="P27" s="34">
        <f t="shared" si="2"/>
        <v>57986.554302500001</v>
      </c>
      <c r="Q27" s="34">
        <f t="shared" si="2"/>
        <v>41293.074854999999</v>
      </c>
      <c r="R27" s="34">
        <f t="shared" si="2"/>
        <v>36885.524549999987</v>
      </c>
      <c r="S27" s="34">
        <f t="shared" si="2"/>
        <v>49384.044064999995</v>
      </c>
      <c r="T27" s="34">
        <f t="shared" si="2"/>
        <v>55435.237520999886</v>
      </c>
      <c r="U27" s="34">
        <f t="shared" si="2"/>
        <v>63119.194808000088</v>
      </c>
      <c r="V27" s="34">
        <f t="shared" si="2"/>
        <v>70646.747991000011</v>
      </c>
      <c r="W27" s="34">
        <f t="shared" si="2"/>
        <v>74997.294526999933</v>
      </c>
      <c r="X27" s="34">
        <f t="shared" si="2"/>
        <v>75333.779688000039</v>
      </c>
      <c r="Y27" s="34">
        <f t="shared" si="2"/>
        <v>76995.308187999995</v>
      </c>
      <c r="Z27" s="34">
        <f t="shared" si="2"/>
        <v>91970.300548999978</v>
      </c>
      <c r="AA27" s="34">
        <f t="shared" si="2"/>
        <v>99944.144305000053</v>
      </c>
      <c r="AB27" s="34">
        <f t="shared" si="2"/>
        <v>101206.48514500028</v>
      </c>
      <c r="AC27" s="34">
        <f>AC28-AC26</f>
        <v>114572.18700491166</v>
      </c>
      <c r="AD27" s="34">
        <f>AD28-AD26</f>
        <v>90453.419947000002</v>
      </c>
      <c r="AE27" s="34">
        <f>AE28-AE26</f>
        <v>102817.90445700011</v>
      </c>
      <c r="AF27" s="69">
        <f>SUM(C27:AE27)</f>
        <v>1353523.7784449121</v>
      </c>
      <c r="AG27" s="28"/>
      <c r="AH27" s="28"/>
      <c r="AI27" s="28"/>
      <c r="AJ27" s="28"/>
      <c r="AK27" s="28"/>
      <c r="AL27" s="28"/>
    </row>
    <row r="28" spans="1:38" ht="12.75" customHeight="1">
      <c r="B28" s="68" t="s">
        <v>126</v>
      </c>
      <c r="C28" s="34">
        <v>2890.051363</v>
      </c>
      <c r="D28" s="34">
        <v>3371.4976339999998</v>
      </c>
      <c r="E28" s="34">
        <v>3926.3872409999999</v>
      </c>
      <c r="F28" s="34">
        <v>4352.2914929999988</v>
      </c>
      <c r="G28" s="34">
        <v>5378.9855009999983</v>
      </c>
      <c r="H28" s="34">
        <v>9193.7994199999994</v>
      </c>
      <c r="I28" s="34">
        <v>11401.235360000001</v>
      </c>
      <c r="J28" s="34">
        <v>14923.963562999999</v>
      </c>
      <c r="K28" s="34">
        <v>17806.078711000002</v>
      </c>
      <c r="L28" s="34">
        <v>34415.360913999997</v>
      </c>
      <c r="M28" s="34">
        <v>56570.512855000001</v>
      </c>
      <c r="N28" s="34">
        <v>68950.463713000005</v>
      </c>
      <c r="O28" s="34">
        <v>81990.729221999994</v>
      </c>
      <c r="P28" s="69">
        <v>95519.464204000004</v>
      </c>
      <c r="Q28" s="69">
        <v>85905.600036999997</v>
      </c>
      <c r="R28" s="69">
        <v>109977.20809499999</v>
      </c>
      <c r="S28" s="69">
        <v>142782.950744</v>
      </c>
      <c r="T28" s="69">
        <v>169264.0813219999</v>
      </c>
      <c r="U28" s="69">
        <v>193391.16560700009</v>
      </c>
      <c r="V28" s="69">
        <v>220268.72096800001</v>
      </c>
      <c r="W28" s="69">
        <v>233631.23334299994</v>
      </c>
      <c r="X28" s="69">
        <v>223750.65357700005</v>
      </c>
      <c r="Y28" s="69">
        <v>235647.71302</v>
      </c>
      <c r="Z28" s="69">
        <v>268968.00277399999</v>
      </c>
      <c r="AA28" s="69">
        <v>251840.12153800004</v>
      </c>
      <c r="AB28" s="69">
        <v>254063.19813600028</v>
      </c>
      <c r="AC28" s="69">
        <v>314236.95970637142</v>
      </c>
      <c r="AD28" s="69">
        <v>206867.877358</v>
      </c>
      <c r="AE28" s="69">
        <v>227851.74096500012</v>
      </c>
      <c r="AF28" s="69">
        <f>SUM(C28:AE28)</f>
        <v>3549138.0483843721</v>
      </c>
      <c r="AG28" s="28"/>
      <c r="AH28" s="28"/>
      <c r="AI28" s="28"/>
      <c r="AJ28" s="28"/>
      <c r="AK28" s="28"/>
      <c r="AL28" s="28"/>
    </row>
    <row r="29" spans="1:38" ht="12.75" customHeight="1">
      <c r="B29" s="68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28"/>
      <c r="AH29" s="28"/>
      <c r="AI29" s="28"/>
      <c r="AJ29" s="28"/>
      <c r="AK29" s="28"/>
      <c r="AL29" s="28"/>
    </row>
    <row r="30" spans="1:38" ht="12.75" customHeight="1">
      <c r="B30" s="70"/>
      <c r="C30" s="107" t="s">
        <v>95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28"/>
      <c r="AH30" s="28"/>
      <c r="AI30" s="28"/>
      <c r="AJ30" s="28"/>
      <c r="AK30" s="28"/>
      <c r="AL30" s="28"/>
    </row>
    <row r="31" spans="1:38" ht="12.75" customHeight="1">
      <c r="B31" s="6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28"/>
      <c r="AH31" s="28"/>
      <c r="AI31" s="28"/>
      <c r="AJ31" s="28"/>
      <c r="AK31" s="28"/>
      <c r="AL31" s="28"/>
    </row>
    <row r="32" spans="1:38" ht="12.75" customHeight="1">
      <c r="A32" s="28">
        <v>1</v>
      </c>
      <c r="B32" s="68" t="s">
        <v>101</v>
      </c>
      <c r="C32" s="53">
        <f t="shared" ref="C32:C51" si="3">C9/C$28*100</f>
        <v>24.14960982823197</v>
      </c>
      <c r="D32" s="53">
        <f t="shared" ref="D32:AF41" si="4">D9/D$28*100</f>
        <v>21.59887343999246</v>
      </c>
      <c r="E32" s="53">
        <f t="shared" si="4"/>
        <v>21.616642524129478</v>
      </c>
      <c r="F32" s="53">
        <f t="shared" si="4"/>
        <v>24.593678886663675</v>
      </c>
      <c r="G32" s="53">
        <f t="shared" si="4"/>
        <v>25.410899020751991</v>
      </c>
      <c r="H32" s="53">
        <f t="shared" si="4"/>
        <v>22.879105622254269</v>
      </c>
      <c r="I32" s="53">
        <f t="shared" si="4"/>
        <v>23.966576346512682</v>
      </c>
      <c r="J32" s="53">
        <f t="shared" si="4"/>
        <v>31.845145861805129</v>
      </c>
      <c r="K32" s="53">
        <f t="shared" si="4"/>
        <v>30.221294954040921</v>
      </c>
      <c r="L32" s="53">
        <f t="shared" si="4"/>
        <v>32.08108989642659</v>
      </c>
      <c r="M32" s="53">
        <f t="shared" si="4"/>
        <v>33.085258353541228</v>
      </c>
      <c r="N32" s="53">
        <f t="shared" si="4"/>
        <v>30.503161879438657</v>
      </c>
      <c r="O32" s="53">
        <f t="shared" si="4"/>
        <v>14.191217666201625</v>
      </c>
      <c r="P32" s="53">
        <f t="shared" si="4"/>
        <v>10.824352059720855</v>
      </c>
      <c r="Q32" s="53">
        <f t="shared" si="4"/>
        <v>16.798672023458881</v>
      </c>
      <c r="R32" s="53">
        <f t="shared" si="4"/>
        <v>19.54909217683392</v>
      </c>
      <c r="S32" s="53">
        <f t="shared" si="4"/>
        <v>19.849286558599125</v>
      </c>
      <c r="T32" s="53">
        <f t="shared" si="4"/>
        <v>22.753083460001829</v>
      </c>
      <c r="U32" s="53">
        <f t="shared" si="4"/>
        <v>22.475120817218304</v>
      </c>
      <c r="V32" s="53">
        <f t="shared" si="4"/>
        <v>23.205538750291183</v>
      </c>
      <c r="W32" s="53">
        <f t="shared" si="4"/>
        <v>22.53471182583964</v>
      </c>
      <c r="X32" s="53">
        <f t="shared" si="4"/>
        <v>23.053094148504513</v>
      </c>
      <c r="Y32" s="53">
        <f t="shared" si="4"/>
        <v>24.822032231238154</v>
      </c>
      <c r="Z32" s="53">
        <f t="shared" si="4"/>
        <v>24.659941565886353</v>
      </c>
      <c r="AA32" s="53">
        <f t="shared" si="4"/>
        <v>21.35102868384163</v>
      </c>
      <c r="AB32" s="53">
        <f t="shared" si="4"/>
        <v>22.201515060755042</v>
      </c>
      <c r="AC32" s="53">
        <f t="shared" si="4"/>
        <v>21.854205686954923</v>
      </c>
      <c r="AD32" s="53">
        <f>AD9/AD$28*100</f>
        <v>18.41703945028981</v>
      </c>
      <c r="AE32" s="53">
        <f>AE9/AE$28*100</f>
        <v>17.225090043542295</v>
      </c>
      <c r="AF32" s="53">
        <f t="shared" si="4"/>
        <v>21.837885297600163</v>
      </c>
      <c r="AG32" s="28"/>
      <c r="AH32" s="28"/>
      <c r="AI32" s="28"/>
      <c r="AJ32" s="28"/>
      <c r="AK32" s="28"/>
      <c r="AL32" s="28"/>
    </row>
    <row r="33" spans="1:38" ht="12.75" customHeight="1">
      <c r="A33" s="28">
        <v>2</v>
      </c>
      <c r="B33" s="68" t="s">
        <v>104</v>
      </c>
      <c r="C33" s="53">
        <f t="shared" si="3"/>
        <v>2.2766397110569279</v>
      </c>
      <c r="D33" s="53">
        <f t="shared" ref="D33:R33" si="5">D10/D$28*100</f>
        <v>4.1336276969192154</v>
      </c>
      <c r="E33" s="53">
        <f t="shared" si="5"/>
        <v>3.6132967099767521</v>
      </c>
      <c r="F33" s="53">
        <f t="shared" si="5"/>
        <v>4.9943231823880048</v>
      </c>
      <c r="G33" s="53">
        <f t="shared" si="5"/>
        <v>6.3123155460611811</v>
      </c>
      <c r="H33" s="53">
        <f t="shared" si="5"/>
        <v>4.3595764296106436</v>
      </c>
      <c r="I33" s="53">
        <f t="shared" si="5"/>
        <v>4.2817554553140988</v>
      </c>
      <c r="J33" s="53">
        <f t="shared" si="5"/>
        <v>4.228959520945998</v>
      </c>
      <c r="K33" s="53">
        <f t="shared" si="5"/>
        <v>7.4294632550554702</v>
      </c>
      <c r="L33" s="53">
        <f t="shared" si="5"/>
        <v>4.2637289179294307</v>
      </c>
      <c r="M33" s="53">
        <f t="shared" si="5"/>
        <v>3.7262689705555436</v>
      </c>
      <c r="N33" s="53">
        <f t="shared" si="5"/>
        <v>3.5210715820642995</v>
      </c>
      <c r="O33" s="53">
        <f t="shared" si="5"/>
        <v>2.4418659328898733</v>
      </c>
      <c r="P33" s="53">
        <f t="shared" si="5"/>
        <v>1.6644274810886377</v>
      </c>
      <c r="Q33" s="53">
        <f t="shared" si="5"/>
        <v>4.6444428503864197</v>
      </c>
      <c r="R33" s="53">
        <f t="shared" si="5"/>
        <v>3.072340766353403</v>
      </c>
      <c r="S33" s="53">
        <f t="shared" si="4"/>
        <v>2.91012338962648</v>
      </c>
      <c r="T33" s="53">
        <f t="shared" si="4"/>
        <v>2.5646792161071295</v>
      </c>
      <c r="U33" s="53">
        <f t="shared" si="4"/>
        <v>2.5033131781407323</v>
      </c>
      <c r="V33" s="53">
        <f t="shared" si="4"/>
        <v>2.704903141406795</v>
      </c>
      <c r="W33" s="53">
        <f t="shared" si="4"/>
        <v>2.5550651227510013</v>
      </c>
      <c r="X33" s="53">
        <f t="shared" si="4"/>
        <v>3.1578714640797401</v>
      </c>
      <c r="Y33" s="53">
        <f t="shared" si="4"/>
        <v>2.9921837303812766</v>
      </c>
      <c r="Z33" s="53">
        <f t="shared" si="4"/>
        <v>2.9205137072012102</v>
      </c>
      <c r="AA33" s="53">
        <f t="shared" si="4"/>
        <v>3.0725199724907384</v>
      </c>
      <c r="AB33" s="53">
        <f t="shared" si="4"/>
        <v>3.6398942762460771</v>
      </c>
      <c r="AC33" s="53">
        <f t="shared" si="4"/>
        <v>3.87680056141647</v>
      </c>
      <c r="AD33" s="53">
        <f>AD10/AD$28*100</f>
        <v>6.9872504564764517</v>
      </c>
      <c r="AE33" s="53">
        <f>AE10/AE$28*100</f>
        <v>6.9297990083935428</v>
      </c>
      <c r="AF33" s="53">
        <f t="shared" si="4"/>
        <v>3.5884640292746823</v>
      </c>
      <c r="AG33" s="28"/>
      <c r="AH33" s="28"/>
      <c r="AI33" s="28"/>
      <c r="AJ33" s="28"/>
      <c r="AK33" s="28"/>
      <c r="AL33" s="28"/>
    </row>
    <row r="34" spans="1:38" ht="12.75" customHeight="1">
      <c r="A34" s="28">
        <v>3</v>
      </c>
      <c r="B34" s="68" t="s">
        <v>244</v>
      </c>
      <c r="C34" s="53">
        <f t="shared" si="3"/>
        <v>2.400737332501174</v>
      </c>
      <c r="D34" s="53">
        <f t="shared" si="4"/>
        <v>2.2320656328243484</v>
      </c>
      <c r="E34" s="53">
        <f t="shared" si="4"/>
        <v>2.4336179580612081</v>
      </c>
      <c r="F34" s="53">
        <f t="shared" si="4"/>
        <v>1.825927517212828</v>
      </c>
      <c r="G34" s="53">
        <f t="shared" si="4"/>
        <v>1.5134763978238148</v>
      </c>
      <c r="H34" s="53">
        <f t="shared" si="4"/>
        <v>3.5129926621783985</v>
      </c>
      <c r="I34" s="53">
        <f t="shared" si="4"/>
        <v>8.2976589038681148</v>
      </c>
      <c r="J34" s="53">
        <f t="shared" si="4"/>
        <v>3.8415111346248456</v>
      </c>
      <c r="K34" s="53">
        <f t="shared" si="4"/>
        <v>2.4314012592370817</v>
      </c>
      <c r="L34" s="53">
        <f t="shared" si="4"/>
        <v>1.9145327013902258</v>
      </c>
      <c r="M34" s="53">
        <f t="shared" si="4"/>
        <v>1.873166649056359</v>
      </c>
      <c r="N34" s="53">
        <f t="shared" si="4"/>
        <v>2.877526399617123</v>
      </c>
      <c r="O34" s="53">
        <f t="shared" si="4"/>
        <v>3.3766573090279777</v>
      </c>
      <c r="P34" s="53">
        <f t="shared" si="4"/>
        <v>6.2221092774420246</v>
      </c>
      <c r="Q34" s="53">
        <f t="shared" si="4"/>
        <v>6.703450424093103</v>
      </c>
      <c r="R34" s="53">
        <f t="shared" si="4"/>
        <v>6.0835374146074352</v>
      </c>
      <c r="S34" s="53">
        <f t="shared" si="4"/>
        <v>5.7635057926170568</v>
      </c>
      <c r="T34" s="53">
        <f t="shared" si="4"/>
        <v>7.7627337001309833</v>
      </c>
      <c r="U34" s="53">
        <f t="shared" si="4"/>
        <v>8.3418424080360705</v>
      </c>
      <c r="V34" s="53">
        <f t="shared" si="4"/>
        <v>7.8235104645218883</v>
      </c>
      <c r="W34" s="53">
        <f t="shared" si="4"/>
        <v>6.7740948868616631</v>
      </c>
      <c r="X34" s="53">
        <f t="shared" si="4"/>
        <v>5.8198633093684817</v>
      </c>
      <c r="Y34" s="53">
        <f t="shared" si="4"/>
        <v>6.3823593245411754</v>
      </c>
      <c r="Z34" s="53">
        <f t="shared" si="4"/>
        <v>5.5116917321412497</v>
      </c>
      <c r="AA34" s="53">
        <f t="shared" si="4"/>
        <v>4.2393038606396409</v>
      </c>
      <c r="AB34" s="53">
        <f t="shared" si="4"/>
        <v>3.5286812063984896</v>
      </c>
      <c r="AC34" s="53">
        <f t="shared" si="4"/>
        <v>5.0622843884728947</v>
      </c>
      <c r="AD34" s="53">
        <f t="shared" si="4"/>
        <v>6.0698356658196779</v>
      </c>
      <c r="AE34" s="53">
        <f t="shared" ref="AE34:AF49" si="6">AE11/AE$28*100</f>
        <v>6.8735427171503316</v>
      </c>
      <c r="AF34" s="53">
        <f t="shared" si="6"/>
        <v>5.7691138955058374</v>
      </c>
      <c r="AG34" s="28"/>
      <c r="AH34" s="28"/>
      <c r="AI34" s="28"/>
      <c r="AJ34" s="28"/>
      <c r="AK34" s="28"/>
      <c r="AL34" s="28"/>
    </row>
    <row r="35" spans="1:38" ht="12.75" customHeight="1">
      <c r="A35" s="28">
        <v>4</v>
      </c>
      <c r="B35" s="68" t="s">
        <v>103</v>
      </c>
      <c r="C35" s="53">
        <f t="shared" si="3"/>
        <v>5.2132770174576297</v>
      </c>
      <c r="D35" s="53">
        <f t="shared" si="4"/>
        <v>13.245565012311083</v>
      </c>
      <c r="E35" s="53">
        <f t="shared" si="4"/>
        <v>14.093818490991779</v>
      </c>
      <c r="F35" s="53">
        <f t="shared" si="4"/>
        <v>12.851287830780414</v>
      </c>
      <c r="G35" s="53">
        <f t="shared" si="4"/>
        <v>12.970544089964456</v>
      </c>
      <c r="H35" s="53">
        <f t="shared" si="4"/>
        <v>5.1420669616914489</v>
      </c>
      <c r="I35" s="53">
        <f t="shared" si="4"/>
        <v>4.882649655256305</v>
      </c>
      <c r="J35" s="53">
        <f t="shared" si="4"/>
        <v>4.72163122769211</v>
      </c>
      <c r="K35" s="53">
        <f t="shared" si="4"/>
        <v>9.20452799069961</v>
      </c>
      <c r="L35" s="53">
        <f t="shared" si="4"/>
        <v>4.5157843146947512</v>
      </c>
      <c r="M35" s="53">
        <f t="shared" si="4"/>
        <v>4.8789627178641561</v>
      </c>
      <c r="N35" s="53">
        <f t="shared" si="4"/>
        <v>3.87122988847534</v>
      </c>
      <c r="O35" s="53">
        <f t="shared" si="4"/>
        <v>3.9639141294866529</v>
      </c>
      <c r="P35" s="53">
        <f t="shared" si="4"/>
        <v>4.1696017818881526</v>
      </c>
      <c r="Q35" s="53">
        <f t="shared" si="4"/>
        <v>7.2322065619983835</v>
      </c>
      <c r="R35" s="53">
        <f t="shared" si="4"/>
        <v>7.8921632375886883</v>
      </c>
      <c r="S35" s="53">
        <f t="shared" si="4"/>
        <v>7.3017429991991554</v>
      </c>
      <c r="T35" s="53">
        <f t="shared" si="4"/>
        <v>8.1734414206174861</v>
      </c>
      <c r="U35" s="53">
        <f t="shared" si="4"/>
        <v>8.051455631454342</v>
      </c>
      <c r="V35" s="53">
        <f t="shared" si="4"/>
        <v>7.2463921599285293</v>
      </c>
      <c r="W35" s="53">
        <f t="shared" si="4"/>
        <v>6.8915832564911694</v>
      </c>
      <c r="X35" s="53">
        <f t="shared" si="4"/>
        <v>7.4692745200177297</v>
      </c>
      <c r="Y35" s="53">
        <f t="shared" si="4"/>
        <v>7.2223801809421868</v>
      </c>
      <c r="Z35" s="53">
        <f t="shared" si="4"/>
        <v>7.154121296787971</v>
      </c>
      <c r="AA35" s="53">
        <f t="shared" si="4"/>
        <v>6.3913499126751665</v>
      </c>
      <c r="AB35" s="53">
        <f t="shared" si="4"/>
        <v>6.1243687413833259</v>
      </c>
      <c r="AC35" s="53">
        <f t="shared" si="4"/>
        <v>5.7917979298190714</v>
      </c>
      <c r="AD35" s="53">
        <f t="shared" si="4"/>
        <v>5.3928696820790245</v>
      </c>
      <c r="AE35" s="53">
        <f t="shared" si="6"/>
        <v>5.5700953002371527</v>
      </c>
      <c r="AF35" s="53">
        <f t="shared" si="6"/>
        <v>6.5779508100924726</v>
      </c>
      <c r="AG35" s="28"/>
      <c r="AH35" s="28"/>
      <c r="AI35" s="28"/>
      <c r="AJ35" s="28"/>
      <c r="AK35" s="28"/>
      <c r="AL35" s="28"/>
    </row>
    <row r="36" spans="1:38" ht="12.75" customHeight="1">
      <c r="A36" s="28">
        <v>5</v>
      </c>
      <c r="B36" s="68" t="s">
        <v>112</v>
      </c>
      <c r="C36" s="53">
        <f t="shared" si="3"/>
        <v>1.1007671838391482</v>
      </c>
      <c r="D36" s="53">
        <f t="shared" si="4"/>
        <v>0.55623304643256333</v>
      </c>
      <c r="E36" s="53">
        <f t="shared" si="4"/>
        <v>0.38774517299324129</v>
      </c>
      <c r="F36" s="53">
        <f t="shared" si="4"/>
        <v>0.4757935453842087</v>
      </c>
      <c r="G36" s="53">
        <f t="shared" si="4"/>
        <v>0.27384070838751284</v>
      </c>
      <c r="H36" s="53">
        <f t="shared" si="4"/>
        <v>0.14615210084711638</v>
      </c>
      <c r="I36" s="53">
        <f t="shared" si="4"/>
        <v>0.21167901756218108</v>
      </c>
      <c r="J36" s="53">
        <f t="shared" si="4"/>
        <v>0.81023376591314245</v>
      </c>
      <c r="K36" s="53">
        <f t="shared" si="4"/>
        <v>0.48840408049120648</v>
      </c>
      <c r="L36" s="53">
        <f t="shared" si="4"/>
        <v>0.49074041798380896</v>
      </c>
      <c r="M36" s="53">
        <f t="shared" si="4"/>
        <v>0.42856886876989259</v>
      </c>
      <c r="N36" s="53">
        <f t="shared" si="4"/>
        <v>0.59599735936586651</v>
      </c>
      <c r="O36" s="53">
        <f t="shared" si="4"/>
        <v>0.7522413629594934</v>
      </c>
      <c r="P36" s="53">
        <f t="shared" si="4"/>
        <v>0.78740348186386055</v>
      </c>
      <c r="Q36" s="53">
        <f t="shared" si="4"/>
        <v>1.153519979574321</v>
      </c>
      <c r="R36" s="53">
        <f t="shared" si="4"/>
        <v>1.1358211811678021</v>
      </c>
      <c r="S36" s="53">
        <f t="shared" si="4"/>
        <v>1.0150687854872644</v>
      </c>
      <c r="T36" s="53">
        <f t="shared" si="4"/>
        <v>0.98543282896913464</v>
      </c>
      <c r="U36" s="53">
        <f t="shared" si="4"/>
        <v>1.2734259149172109</v>
      </c>
      <c r="V36" s="53">
        <f t="shared" si="4"/>
        <v>1.3277264602743448</v>
      </c>
      <c r="W36" s="53">
        <f t="shared" si="4"/>
        <v>1.1287471714573358</v>
      </c>
      <c r="X36" s="53">
        <f t="shared" si="4"/>
        <v>1.2556551818219139</v>
      </c>
      <c r="Y36" s="53">
        <f t="shared" si="4"/>
        <v>1.4543749892913773</v>
      </c>
      <c r="Z36" s="53">
        <f t="shared" si="4"/>
        <v>1.5604903920585338</v>
      </c>
      <c r="AA36" s="53">
        <f t="shared" si="4"/>
        <v>1.9454726300474401</v>
      </c>
      <c r="AB36" s="53">
        <f t="shared" si="4"/>
        <v>2.5788849577862547</v>
      </c>
      <c r="AC36" s="53">
        <f t="shared" si="4"/>
        <v>2.7320134921634334</v>
      </c>
      <c r="AD36" s="53">
        <f t="shared" si="4"/>
        <v>3.3828831249084077</v>
      </c>
      <c r="AE36" s="53">
        <f t="shared" si="6"/>
        <v>3.1039131818994403</v>
      </c>
      <c r="AF36" s="53">
        <f t="shared" si="6"/>
        <v>1.7035257395261048</v>
      </c>
      <c r="AG36" s="28"/>
      <c r="AH36" s="28"/>
      <c r="AI36" s="28"/>
      <c r="AJ36" s="28"/>
      <c r="AK36" s="28"/>
      <c r="AL36" s="28"/>
    </row>
    <row r="37" spans="1:38" ht="12.75" customHeight="1">
      <c r="A37" s="28">
        <v>6</v>
      </c>
      <c r="B37" s="68" t="s">
        <v>245</v>
      </c>
      <c r="C37" s="53">
        <f t="shared" si="3"/>
        <v>0.13160406242925304</v>
      </c>
      <c r="D37" s="53">
        <f t="shared" si="4"/>
        <v>0.161916886577296</v>
      </c>
      <c r="E37" s="53">
        <f t="shared" si="4"/>
        <v>0.23324752343244479</v>
      </c>
      <c r="F37" s="53">
        <f t="shared" si="4"/>
        <v>0.2323241909753217</v>
      </c>
      <c r="G37" s="53">
        <f t="shared" si="4"/>
        <v>0.33342698166161139</v>
      </c>
      <c r="H37" s="53">
        <f t="shared" si="4"/>
        <v>3.2308591957513046</v>
      </c>
      <c r="I37" s="53">
        <f t="shared" si="4"/>
        <v>0.45380402532098935</v>
      </c>
      <c r="J37" s="53">
        <f t="shared" si="4"/>
        <v>1.3454508056949219</v>
      </c>
      <c r="K37" s="53">
        <f t="shared" si="4"/>
        <v>1.2657324425998939</v>
      </c>
      <c r="L37" s="53">
        <f t="shared" si="4"/>
        <v>1.999112163081004</v>
      </c>
      <c r="M37" s="53">
        <f t="shared" si="4"/>
        <v>1.5680914777522572</v>
      </c>
      <c r="N37" s="53">
        <f t="shared" si="4"/>
        <v>2.7916292818739774</v>
      </c>
      <c r="O37" s="53">
        <f t="shared" si="4"/>
        <v>3.4436694292046757</v>
      </c>
      <c r="P37" s="53">
        <f t="shared" si="4"/>
        <v>3.1705269739915254</v>
      </c>
      <c r="Q37" s="53">
        <f t="shared" si="4"/>
        <v>2.8932336738577029</v>
      </c>
      <c r="R37" s="53">
        <f t="shared" si="4"/>
        <v>3.0378482940883935</v>
      </c>
      <c r="S37" s="53">
        <f t="shared" si="4"/>
        <v>2.250524325387659</v>
      </c>
      <c r="T37" s="53">
        <f t="shared" si="4"/>
        <v>2.0062876922716728</v>
      </c>
      <c r="U37" s="53">
        <f t="shared" si="4"/>
        <v>2.1029555917071279</v>
      </c>
      <c r="V37" s="53">
        <f t="shared" si="4"/>
        <v>2.1310210085080232</v>
      </c>
      <c r="W37" s="53">
        <f t="shared" si="4"/>
        <v>2.2312101778562075</v>
      </c>
      <c r="X37" s="53">
        <f t="shared" si="4"/>
        <v>2.4320573517910704</v>
      </c>
      <c r="Y37" s="53">
        <f t="shared" si="4"/>
        <v>2.3445913576640915</v>
      </c>
      <c r="Z37" s="53">
        <f t="shared" si="4"/>
        <v>2.2786609253851564</v>
      </c>
      <c r="AA37" s="53">
        <f t="shared" si="4"/>
        <v>1.8664340714633729</v>
      </c>
      <c r="AB37" s="53">
        <f t="shared" si="4"/>
        <v>2.0033301994708674</v>
      </c>
      <c r="AC37" s="53">
        <f t="shared" si="4"/>
        <v>1.8986363869879106</v>
      </c>
      <c r="AD37" s="53">
        <f t="shared" si="4"/>
        <v>2.9637724833371286</v>
      </c>
      <c r="AE37" s="53">
        <f t="shared" si="6"/>
        <v>2.8989589686807054</v>
      </c>
      <c r="AF37" s="53">
        <f t="shared" si="6"/>
        <v>2.3152400843848655</v>
      </c>
      <c r="AG37" s="28"/>
      <c r="AH37" s="28"/>
      <c r="AI37" s="28"/>
      <c r="AJ37" s="28"/>
      <c r="AK37" s="28"/>
      <c r="AL37" s="28"/>
    </row>
    <row r="38" spans="1:38" ht="12.75" customHeight="1">
      <c r="A38" s="28">
        <v>7</v>
      </c>
      <c r="B38" s="68" t="s">
        <v>102</v>
      </c>
      <c r="C38" s="53">
        <f t="shared" si="3"/>
        <v>10.966266397805885</v>
      </c>
      <c r="D38" s="53">
        <f t="shared" si="4"/>
        <v>24.615712395306403</v>
      </c>
      <c r="E38" s="53">
        <f t="shared" si="4"/>
        <v>24.441968509340928</v>
      </c>
      <c r="F38" s="53">
        <f t="shared" si="4"/>
        <v>22.010959871156782</v>
      </c>
      <c r="G38" s="53">
        <f t="shared" si="4"/>
        <v>21.74162737160351</v>
      </c>
      <c r="H38" s="53">
        <f t="shared" si="4"/>
        <v>11.27032831220936</v>
      </c>
      <c r="I38" s="53">
        <f t="shared" si="4"/>
        <v>9.9217676311525587</v>
      </c>
      <c r="J38" s="53">
        <f t="shared" si="4"/>
        <v>7.2732690241291502</v>
      </c>
      <c r="K38" s="53">
        <f t="shared" si="4"/>
        <v>13.466464795074105</v>
      </c>
      <c r="L38" s="53">
        <f t="shared" si="4"/>
        <v>5.3479005453384447</v>
      </c>
      <c r="M38" s="53">
        <f t="shared" si="4"/>
        <v>4.9459590443728887</v>
      </c>
      <c r="N38" s="53">
        <f t="shared" si="4"/>
        <v>5.571836198217853</v>
      </c>
      <c r="O38" s="53">
        <f t="shared" si="4"/>
        <v>5.6613214402958505</v>
      </c>
      <c r="P38" s="53">
        <f t="shared" si="4"/>
        <v>5.7146381384030152</v>
      </c>
      <c r="Q38" s="53">
        <f t="shared" si="4"/>
        <v>6.22424294422835</v>
      </c>
      <c r="R38" s="53">
        <f t="shared" si="4"/>
        <v>18.366871427170139</v>
      </c>
      <c r="S38" s="53">
        <f t="shared" si="4"/>
        <v>19.10805596945298</v>
      </c>
      <c r="T38" s="53">
        <f t="shared" si="4"/>
        <v>15.432581271219084</v>
      </c>
      <c r="U38" s="53">
        <f t="shared" si="4"/>
        <v>15.247009707217307</v>
      </c>
      <c r="V38" s="53">
        <f t="shared" si="4"/>
        <v>16.451956849681178</v>
      </c>
      <c r="W38" s="53">
        <f t="shared" si="4"/>
        <v>19.286545384900297</v>
      </c>
      <c r="X38" s="53">
        <f t="shared" si="4"/>
        <v>16.824180719117038</v>
      </c>
      <c r="Y38" s="53">
        <f t="shared" si="4"/>
        <v>15.434564970258421</v>
      </c>
      <c r="Z38" s="53">
        <f t="shared" si="4"/>
        <v>14.08272445396673</v>
      </c>
      <c r="AA38" s="53">
        <f t="shared" si="4"/>
        <v>13.315991084422949</v>
      </c>
      <c r="AB38" s="53">
        <f t="shared" si="4"/>
        <v>12.806958010731842</v>
      </c>
      <c r="AC38" s="53">
        <f t="shared" si="4"/>
        <v>15.329576749210439</v>
      </c>
      <c r="AD38" s="53">
        <f t="shared" si="4"/>
        <v>2.9287140745951605</v>
      </c>
      <c r="AE38" s="53">
        <f t="shared" si="6"/>
        <v>2.3366542688904994</v>
      </c>
      <c r="AF38" s="53">
        <f t="shared" si="6"/>
        <v>12.840325055079937</v>
      </c>
      <c r="AG38" s="28"/>
      <c r="AH38" s="28"/>
      <c r="AI38" s="28"/>
      <c r="AJ38" s="28"/>
      <c r="AK38" s="28"/>
      <c r="AL38" s="28"/>
    </row>
    <row r="39" spans="1:38" ht="12.75" customHeight="1">
      <c r="B39" s="68" t="s">
        <v>258</v>
      </c>
      <c r="C39" s="53">
        <f t="shared" si="3"/>
        <v>1.8153290516449556</v>
      </c>
      <c r="D39" s="53">
        <f t="shared" si="4"/>
        <v>1.482416523030549</v>
      </c>
      <c r="E39" s="53">
        <f t="shared" si="4"/>
        <v>2.0708961956409331</v>
      </c>
      <c r="F39" s="53">
        <f t="shared" si="4"/>
        <v>2.3899109048025342</v>
      </c>
      <c r="G39" s="53">
        <f t="shared" si="4"/>
        <v>2.216032985733829</v>
      </c>
      <c r="H39" s="53">
        <f t="shared" si="4"/>
        <v>1.7267542040850834</v>
      </c>
      <c r="I39" s="53">
        <f t="shared" si="4"/>
        <v>1.3902317248540692</v>
      </c>
      <c r="J39" s="53">
        <f t="shared" si="4"/>
        <v>4.2161591010579729</v>
      </c>
      <c r="K39" s="53">
        <f t="shared" si="4"/>
        <v>1.2855245206716528</v>
      </c>
      <c r="L39" s="53">
        <f t="shared" si="4"/>
        <v>1.2967962158387489</v>
      </c>
      <c r="M39" s="53">
        <f t="shared" si="4"/>
        <v>1.0660322994520957</v>
      </c>
      <c r="N39" s="53">
        <f t="shared" si="4"/>
        <v>1.3664217269395464</v>
      </c>
      <c r="O39" s="53">
        <f t="shared" si="4"/>
        <v>1.3708576745996446</v>
      </c>
      <c r="P39" s="53">
        <f t="shared" si="4"/>
        <v>1.5014238416759702</v>
      </c>
      <c r="Q39" s="53">
        <f t="shared" si="4"/>
        <v>1.3133233625212677</v>
      </c>
      <c r="R39" s="53">
        <f t="shared" si="4"/>
        <v>1.3261695411836056</v>
      </c>
      <c r="S39" s="53">
        <f t="shared" si="4"/>
        <v>1.1508544797804241</v>
      </c>
      <c r="T39" s="53">
        <f t="shared" si="4"/>
        <v>1.1372556114477934</v>
      </c>
      <c r="U39" s="53">
        <f t="shared" si="4"/>
        <v>1.12188819649033</v>
      </c>
      <c r="V39" s="53">
        <f t="shared" si="4"/>
        <v>1.2516940484711589</v>
      </c>
      <c r="W39" s="53">
        <f t="shared" si="4"/>
        <v>1.1863157165852642</v>
      </c>
      <c r="X39" s="53">
        <f t="shared" si="4"/>
        <v>1.1432433349830204</v>
      </c>
      <c r="Y39" s="53">
        <f t="shared" si="4"/>
        <v>1.1830708345399417</v>
      </c>
      <c r="Z39" s="53">
        <f t="shared" si="4"/>
        <v>1.1154838118499155</v>
      </c>
      <c r="AA39" s="53">
        <f t="shared" si="4"/>
        <v>2.000801212383347</v>
      </c>
      <c r="AB39" s="53">
        <f t="shared" si="4"/>
        <v>1.4276653421714276</v>
      </c>
      <c r="AC39" s="53">
        <f t="shared" si="4"/>
        <v>1.3912485493442819</v>
      </c>
      <c r="AD39" s="53">
        <f t="shared" si="4"/>
        <v>1.7065516851079519</v>
      </c>
      <c r="AE39" s="53">
        <f t="shared" si="6"/>
        <v>1.4090233304353625</v>
      </c>
      <c r="AF39" s="53">
        <f t="shared" si="6"/>
        <v>1.3555402876007869</v>
      </c>
      <c r="AG39" s="28"/>
      <c r="AH39" s="28"/>
      <c r="AI39" s="28"/>
      <c r="AJ39" s="28"/>
      <c r="AK39" s="28"/>
      <c r="AL39" s="28"/>
    </row>
    <row r="40" spans="1:38" ht="12.75" customHeight="1">
      <c r="B40" s="68" t="s">
        <v>125</v>
      </c>
      <c r="C40" s="53">
        <f t="shared" si="3"/>
        <v>3.1502788900433809</v>
      </c>
      <c r="D40" s="53">
        <f t="shared" si="4"/>
        <v>2.2276870148917332</v>
      </c>
      <c r="E40" s="53">
        <f t="shared" si="4"/>
        <v>2.3611285466684819</v>
      </c>
      <c r="F40" s="53">
        <f t="shared" si="4"/>
        <v>2.4620476861980265</v>
      </c>
      <c r="G40" s="53">
        <f t="shared" si="4"/>
        <v>2.2827393562814522</v>
      </c>
      <c r="H40" s="53">
        <f t="shared" si="4"/>
        <v>2.2386257802435288</v>
      </c>
      <c r="I40" s="53">
        <f t="shared" si="4"/>
        <v>2.2273738150424429</v>
      </c>
      <c r="J40" s="53">
        <f t="shared" si="4"/>
        <v>1.7544245729005739</v>
      </c>
      <c r="K40" s="53">
        <f t="shared" si="4"/>
        <v>2.1680871699253497</v>
      </c>
      <c r="L40" s="53">
        <f t="shared" si="4"/>
        <v>2.2247593622896855</v>
      </c>
      <c r="M40" s="53">
        <f t="shared" si="4"/>
        <v>2.3104618431693731</v>
      </c>
      <c r="N40" s="53">
        <f t="shared" si="4"/>
        <v>3.1971201835215131</v>
      </c>
      <c r="O40" s="53">
        <f t="shared" si="4"/>
        <v>3.8535551189514461</v>
      </c>
      <c r="P40" s="53">
        <f t="shared" si="4"/>
        <v>5.238984755308584</v>
      </c>
      <c r="Q40" s="53">
        <f t="shared" si="4"/>
        <v>4.9689419038589939</v>
      </c>
      <c r="R40" s="53">
        <f t="shared" si="4"/>
        <v>5.9969116130888986</v>
      </c>
      <c r="S40" s="53">
        <f t="shared" si="4"/>
        <v>6.0640443833689597</v>
      </c>
      <c r="T40" s="53">
        <f t="shared" si="4"/>
        <v>6.4337657835883562</v>
      </c>
      <c r="U40" s="53">
        <f t="shared" si="4"/>
        <v>6.2448922850707778</v>
      </c>
      <c r="V40" s="53">
        <f t="shared" si="4"/>
        <v>5.7842747703842017</v>
      </c>
      <c r="W40" s="53">
        <f t="shared" si="4"/>
        <v>5.3110122445757204</v>
      </c>
      <c r="X40" s="53">
        <f t="shared" si="4"/>
        <v>5.1761299646949981</v>
      </c>
      <c r="Y40" s="53">
        <f t="shared" si="4"/>
        <v>5.4905381020616542</v>
      </c>
      <c r="Z40" s="53">
        <f t="shared" si="4"/>
        <v>6.5226020006331691</v>
      </c>
      <c r="AA40" s="53">
        <f t="shared" si="4"/>
        <v>6.1315458115636305</v>
      </c>
      <c r="AB40" s="53">
        <f t="shared" si="4"/>
        <v>5.8535407619481985</v>
      </c>
      <c r="AC40" s="53">
        <f t="shared" si="4"/>
        <v>5.6029934382198139</v>
      </c>
      <c r="AD40" s="53">
        <f t="shared" si="4"/>
        <v>8.4258704046328994</v>
      </c>
      <c r="AE40" s="53">
        <f>AE17/AE$28*100</f>
        <v>8.5280081717632328</v>
      </c>
      <c r="AF40" s="53">
        <f t="shared" ref="AF40" si="7">AF17/AF$28*100</f>
        <v>5.8752647090673706</v>
      </c>
      <c r="AG40" s="28"/>
      <c r="AH40" s="28"/>
      <c r="AI40" s="28"/>
      <c r="AJ40" s="28"/>
      <c r="AK40" s="28"/>
      <c r="AL40" s="28"/>
    </row>
    <row r="41" spans="1:38" ht="12.75" customHeight="1">
      <c r="B41" s="68" t="s">
        <v>256</v>
      </c>
      <c r="C41" s="53">
        <f t="shared" si="3"/>
        <v>2.7379894009170937E-2</v>
      </c>
      <c r="D41" s="53">
        <f t="shared" si="4"/>
        <v>9.0070892216441059E-2</v>
      </c>
      <c r="E41" s="53">
        <f t="shared" si="4"/>
        <v>0.15537186287428645</v>
      </c>
      <c r="F41" s="53">
        <f t="shared" si="4"/>
        <v>0.26059038137131513</v>
      </c>
      <c r="G41" s="53">
        <f t="shared" si="4"/>
        <v>0.22787204014067863</v>
      </c>
      <c r="H41" s="53">
        <f t="shared" si="4"/>
        <v>0.22594816409427387</v>
      </c>
      <c r="I41" s="53">
        <f t="shared" si="4"/>
        <v>0.25149063320450565</v>
      </c>
      <c r="J41" s="53">
        <f t="shared" si="4"/>
        <v>0.36458729459040828</v>
      </c>
      <c r="K41" s="53">
        <f t="shared" si="4"/>
        <v>0.49524259344941174</v>
      </c>
      <c r="L41" s="53">
        <f t="shared" si="4"/>
        <v>0.51352749849590029</v>
      </c>
      <c r="M41" s="53">
        <f t="shared" si="4"/>
        <v>0.54547265779777421</v>
      </c>
      <c r="N41" s="53">
        <f t="shared" si="4"/>
        <v>0.91548309758645918</v>
      </c>
      <c r="O41" s="53">
        <f t="shared" si="4"/>
        <v>1.1387203710215101</v>
      </c>
      <c r="P41" s="53">
        <f t="shared" si="4"/>
        <v>1.4212474622980036</v>
      </c>
      <c r="Q41" s="53">
        <f t="shared" si="4"/>
        <v>1.6066115391843532</v>
      </c>
      <c r="R41" s="53">
        <f t="shared" si="4"/>
        <v>1.658108195858907</v>
      </c>
      <c r="S41" s="53">
        <f t="shared" si="4"/>
        <v>1.6485330179373057</v>
      </c>
      <c r="T41" s="53">
        <f t="shared" si="4"/>
        <v>1.9082359876786157</v>
      </c>
      <c r="U41" s="53">
        <f t="shared" si="4"/>
        <v>1.870166047475897</v>
      </c>
      <c r="V41" s="53">
        <f t="shared" ref="D41:AF50" si="8">V18/V$28*100</f>
        <v>1.9291547902606332</v>
      </c>
      <c r="W41" s="53">
        <f t="shared" si="8"/>
        <v>2.0149074131235132</v>
      </c>
      <c r="X41" s="53">
        <f t="shared" si="8"/>
        <v>2.01547215746929</v>
      </c>
      <c r="Y41" s="53">
        <f t="shared" si="8"/>
        <v>2.095627291142383</v>
      </c>
      <c r="Z41" s="53">
        <f t="shared" si="8"/>
        <v>2.2550453323239359</v>
      </c>
      <c r="AA41" s="53">
        <f t="shared" si="8"/>
        <v>2.6134125121945275</v>
      </c>
      <c r="AB41" s="53">
        <f t="shared" si="8"/>
        <v>2.3891910589705656</v>
      </c>
      <c r="AC41" s="53">
        <f t="shared" si="8"/>
        <v>2.0376240432679977</v>
      </c>
      <c r="AD41" s="53">
        <f t="shared" si="8"/>
        <v>3.8248653319466253</v>
      </c>
      <c r="AE41" s="53">
        <f t="shared" si="6"/>
        <v>3.9875867928503785</v>
      </c>
      <c r="AF41" s="53">
        <f t="shared" si="6"/>
        <v>2.1571562760333598</v>
      </c>
      <c r="AG41" s="28"/>
      <c r="AH41" s="28"/>
      <c r="AI41" s="28"/>
      <c r="AJ41" s="28"/>
      <c r="AK41" s="28"/>
      <c r="AL41" s="28"/>
    </row>
    <row r="42" spans="1:38" ht="12.75" customHeight="1">
      <c r="B42" s="68" t="s">
        <v>146</v>
      </c>
      <c r="C42" s="53">
        <f t="shared" si="3"/>
        <v>0.26151760127039647</v>
      </c>
      <c r="D42" s="53">
        <f t="shared" si="8"/>
        <v>0.20709057985357013</v>
      </c>
      <c r="E42" s="53">
        <f t="shared" si="8"/>
        <v>0.23128245999717478</v>
      </c>
      <c r="F42" s="53">
        <f t="shared" si="8"/>
        <v>0.27489236461396188</v>
      </c>
      <c r="G42" s="53">
        <f t="shared" si="8"/>
        <v>0.27407290830695258</v>
      </c>
      <c r="H42" s="53">
        <f t="shared" si="8"/>
        <v>0.2778235942850274</v>
      </c>
      <c r="I42" s="53">
        <f t="shared" si="8"/>
        <v>0.29164719392302768</v>
      </c>
      <c r="J42" s="53">
        <f t="shared" si="8"/>
        <v>0.33784047908694298</v>
      </c>
      <c r="K42" s="53">
        <f t="shared" si="8"/>
        <v>0.33908810569673764</v>
      </c>
      <c r="L42" s="53">
        <f t="shared" si="8"/>
        <v>0.27667919926205081</v>
      </c>
      <c r="M42" s="53">
        <f t="shared" si="8"/>
        <v>0.21929240294846536</v>
      </c>
      <c r="N42" s="53">
        <f t="shared" si="8"/>
        <v>0.27639640364604023</v>
      </c>
      <c r="O42" s="53">
        <f t="shared" si="8"/>
        <v>0.30247203720863625</v>
      </c>
      <c r="P42" s="53">
        <f t="shared" si="8"/>
        <v>0.37928550690596158</v>
      </c>
      <c r="Q42" s="53">
        <f t="shared" si="8"/>
        <v>0.35969886580957644</v>
      </c>
      <c r="R42" s="53">
        <f t="shared" si="8"/>
        <v>0.45271087584795267</v>
      </c>
      <c r="S42" s="53">
        <f t="shared" si="8"/>
        <v>0.44878339651971855</v>
      </c>
      <c r="T42" s="53">
        <f t="shared" si="8"/>
        <v>0.48373754821754861</v>
      </c>
      <c r="U42" s="53">
        <f t="shared" si="8"/>
        <v>0.34299506077127134</v>
      </c>
      <c r="V42" s="53">
        <f t="shared" si="8"/>
        <v>0.34587730461769955</v>
      </c>
      <c r="W42" s="53">
        <f t="shared" si="8"/>
        <v>0.38546171978549915</v>
      </c>
      <c r="X42" s="53">
        <f t="shared" si="8"/>
        <v>0.34558028619742248</v>
      </c>
      <c r="Y42" s="53">
        <f t="shared" si="8"/>
        <v>0.32808133849123494</v>
      </c>
      <c r="Z42" s="53">
        <f t="shared" si="8"/>
        <v>0.34665823048976113</v>
      </c>
      <c r="AA42" s="53">
        <f t="shared" si="8"/>
        <v>0.46385248143383534</v>
      </c>
      <c r="AB42" s="53">
        <f t="shared" si="8"/>
        <v>0.48881669604710248</v>
      </c>
      <c r="AC42" s="53">
        <f t="shared" si="8"/>
        <v>0.37057821984197714</v>
      </c>
      <c r="AD42" s="53">
        <f t="shared" si="8"/>
        <v>0.53872571045496931</v>
      </c>
      <c r="AE42" s="53">
        <f t="shared" si="6"/>
        <v>0.58121531412982474</v>
      </c>
      <c r="AF42" s="53">
        <f t="shared" si="6"/>
        <v>0.40360051505706024</v>
      </c>
      <c r="AG42" s="28"/>
      <c r="AH42" s="28"/>
      <c r="AI42" s="28"/>
      <c r="AJ42" s="28"/>
      <c r="AK42" s="28"/>
      <c r="AL42" s="28"/>
    </row>
    <row r="43" spans="1:38" ht="12.75" customHeight="1">
      <c r="B43" s="68" t="s">
        <v>250</v>
      </c>
      <c r="C43" s="53">
        <f t="shared" si="3"/>
        <v>8.5256962265275842E-3</v>
      </c>
      <c r="D43" s="53">
        <f t="shared" si="8"/>
        <v>4.4265194937402105E-3</v>
      </c>
      <c r="E43" s="53">
        <f t="shared" si="8"/>
        <v>6.0414316123232337E-3</v>
      </c>
      <c r="F43" s="53">
        <f t="shared" si="8"/>
        <v>6.425281956637551E-3</v>
      </c>
      <c r="G43" s="53">
        <f t="shared" si="8"/>
        <v>1.349510980955515E-2</v>
      </c>
      <c r="H43" s="53">
        <f t="shared" si="8"/>
        <v>1.5782604489320045E-2</v>
      </c>
      <c r="I43" s="53">
        <f t="shared" si="8"/>
        <v>2.4157408500336406E-2</v>
      </c>
      <c r="J43" s="53">
        <f t="shared" si="8"/>
        <v>2.588360648090119E-2</v>
      </c>
      <c r="K43" s="53">
        <f t="shared" si="8"/>
        <v>2.2187276963789897E-2</v>
      </c>
      <c r="L43" s="53">
        <f t="shared" si="8"/>
        <v>2.3268914773293438E-2</v>
      </c>
      <c r="M43" s="53">
        <f t="shared" si="8"/>
        <v>1.7997512283645708E-2</v>
      </c>
      <c r="N43" s="53">
        <f t="shared" si="8"/>
        <v>1.8008459017308829E-2</v>
      </c>
      <c r="O43" s="53">
        <f t="shared" si="8"/>
        <v>2.7894731778849893E-2</v>
      </c>
      <c r="P43" s="53">
        <f t="shared" si="8"/>
        <v>3.053120664257113E-2</v>
      </c>
      <c r="Q43" s="53">
        <f t="shared" si="8"/>
        <v>3.5630020611947179E-2</v>
      </c>
      <c r="R43" s="53">
        <f t="shared" si="8"/>
        <v>4.571533308662503E-2</v>
      </c>
      <c r="S43" s="53">
        <f t="shared" si="8"/>
        <v>5.2087949305197626E-2</v>
      </c>
      <c r="T43" s="53">
        <f t="shared" si="8"/>
        <v>4.1545887025034145E-2</v>
      </c>
      <c r="U43" s="53">
        <f t="shared" si="8"/>
        <v>4.1773532284390874E-2</v>
      </c>
      <c r="V43" s="53">
        <f t="shared" si="8"/>
        <v>5.2148274841386788E-2</v>
      </c>
      <c r="W43" s="53">
        <f t="shared" si="8"/>
        <v>5.1305102611868471E-2</v>
      </c>
      <c r="X43" s="53">
        <f t="shared" si="8"/>
        <v>5.973249501772112E-2</v>
      </c>
      <c r="Y43" s="53">
        <f t="shared" si="8"/>
        <v>5.7397641278411397E-2</v>
      </c>
      <c r="Z43" s="53">
        <f t="shared" si="8"/>
        <v>6.5315797860020453E-2</v>
      </c>
      <c r="AA43" s="53">
        <f t="shared" si="8"/>
        <v>7.1839519015122838E-2</v>
      </c>
      <c r="AB43" s="53">
        <f t="shared" si="8"/>
        <v>6.4052306746484627E-2</v>
      </c>
      <c r="AC43" s="53">
        <f t="shared" si="8"/>
        <v>5.5716994414163723E-2</v>
      </c>
      <c r="AD43" s="53">
        <f t="shared" si="8"/>
        <v>5.6008488354859276E-2</v>
      </c>
      <c r="AE43" s="53">
        <f t="shared" si="6"/>
        <v>7.1217727067938483E-2</v>
      </c>
      <c r="AF43" s="53">
        <f t="shared" si="6"/>
        <v>5.2938300558416508E-2</v>
      </c>
      <c r="AG43" s="28"/>
      <c r="AH43" s="28"/>
      <c r="AI43" s="28"/>
      <c r="AJ43" s="28"/>
      <c r="AK43" s="28"/>
      <c r="AL43" s="28"/>
    </row>
    <row r="44" spans="1:38" ht="12.75" customHeight="1">
      <c r="B44" s="68" t="s">
        <v>251</v>
      </c>
      <c r="C44" s="53">
        <f t="shared" si="3"/>
        <v>7.4397293678825178E-3</v>
      </c>
      <c r="D44" s="53">
        <f t="shared" si="8"/>
        <v>2.5397615331679635E-3</v>
      </c>
      <c r="E44" s="53">
        <f t="shared" si="8"/>
        <v>8.0858300649719345E-3</v>
      </c>
      <c r="F44" s="53">
        <f t="shared" si="8"/>
        <v>2.4912991276983855E-2</v>
      </c>
      <c r="G44" s="53">
        <f t="shared" si="8"/>
        <v>2.465634086117981E-2</v>
      </c>
      <c r="H44" s="53">
        <f t="shared" si="8"/>
        <v>1.4578107904816569E-2</v>
      </c>
      <c r="I44" s="53">
        <f t="shared" si="8"/>
        <v>2.7622234789125514E-2</v>
      </c>
      <c r="J44" s="53">
        <f t="shared" si="8"/>
        <v>2.8804104096431322E-2</v>
      </c>
      <c r="K44" s="53">
        <f t="shared" si="8"/>
        <v>2.6699213662708807E-2</v>
      </c>
      <c r="L44" s="53">
        <f t="shared" si="8"/>
        <v>1.3159420327792297E-2</v>
      </c>
      <c r="M44" s="53">
        <f t="shared" si="8"/>
        <v>1.40588773172083E-2</v>
      </c>
      <c r="N44" s="53">
        <f t="shared" si="8"/>
        <v>1.4396745816414895E-2</v>
      </c>
      <c r="O44" s="53">
        <f t="shared" si="8"/>
        <v>1.5783516164322182E-2</v>
      </c>
      <c r="P44" s="53">
        <f t="shared" si="8"/>
        <v>1.4620547881397326E-2</v>
      </c>
      <c r="Q44" s="53">
        <f t="shared" si="8"/>
        <v>2.5002534166281433E-2</v>
      </c>
      <c r="R44" s="53">
        <f t="shared" si="8"/>
        <v>2.6139179651812748E-2</v>
      </c>
      <c r="S44" s="53">
        <f t="shared" si="8"/>
        <v>1.9465473892489878E-2</v>
      </c>
      <c r="T44" s="53">
        <f t="shared" si="8"/>
        <v>1.9856623293905869E-2</v>
      </c>
      <c r="U44" s="53">
        <f t="shared" si="8"/>
        <v>1.8661966738098841E-2</v>
      </c>
      <c r="V44" s="53">
        <f t="shared" si="8"/>
        <v>1.8554811060049484E-2</v>
      </c>
      <c r="W44" s="53">
        <f t="shared" si="8"/>
        <v>2.2373123769483423E-2</v>
      </c>
      <c r="X44" s="53">
        <f t="shared" si="8"/>
        <v>2.441708577230986E-2</v>
      </c>
      <c r="Y44" s="53">
        <f t="shared" si="8"/>
        <v>2.7518800912146448E-2</v>
      </c>
      <c r="Z44" s="53">
        <f t="shared" si="8"/>
        <v>2.7102459492645135E-2</v>
      </c>
      <c r="AA44" s="53">
        <f t="shared" si="8"/>
        <v>3.3123887286328577E-2</v>
      </c>
      <c r="AB44" s="53">
        <f t="shared" si="8"/>
        <v>3.261301778766329E-2</v>
      </c>
      <c r="AC44" s="53">
        <f t="shared" si="8"/>
        <v>3.1387559158821396E-2</v>
      </c>
      <c r="AD44" s="53">
        <f t="shared" si="8"/>
        <v>4.7719180600072249E-2</v>
      </c>
      <c r="AE44" s="53">
        <f t="shared" si="6"/>
        <v>4.8453395849610184E-2</v>
      </c>
      <c r="AF44" s="53">
        <f t="shared" si="6"/>
        <v>2.7419350258007395E-2</v>
      </c>
      <c r="AG44" s="28"/>
      <c r="AH44" s="28"/>
      <c r="AI44" s="28"/>
      <c r="AJ44" s="28"/>
      <c r="AK44" s="28"/>
      <c r="AL44" s="28"/>
    </row>
    <row r="45" spans="1:38" ht="12.75" customHeight="1">
      <c r="B45" s="68" t="s">
        <v>252</v>
      </c>
      <c r="C45" s="53">
        <f t="shared" si="3"/>
        <v>1.5901274485411284E-2</v>
      </c>
      <c r="D45" s="53">
        <f t="shared" si="8"/>
        <v>1.6751872945256232E-2</v>
      </c>
      <c r="E45" s="53">
        <f t="shared" si="8"/>
        <v>1.733692980895666E-2</v>
      </c>
      <c r="F45" s="53">
        <f t="shared" si="8"/>
        <v>2.9019104120928892E-2</v>
      </c>
      <c r="G45" s="53">
        <f t="shared" si="8"/>
        <v>4.1242591183552661E-2</v>
      </c>
      <c r="H45" s="53">
        <f t="shared" si="8"/>
        <v>3.2774567535648932E-2</v>
      </c>
      <c r="I45" s="53">
        <f t="shared" si="8"/>
        <v>3.5128851159862383E-2</v>
      </c>
      <c r="J45" s="53">
        <f t="shared" si="8"/>
        <v>3.0111906806991981E-2</v>
      </c>
      <c r="K45" s="53">
        <f t="shared" si="8"/>
        <v>2.7760766871968923E-2</v>
      </c>
      <c r="L45" s="53">
        <f t="shared" si="8"/>
        <v>2.2855230313160158E-2</v>
      </c>
      <c r="M45" s="53">
        <f t="shared" si="8"/>
        <v>2.7673650476047109E-2</v>
      </c>
      <c r="N45" s="53">
        <f t="shared" si="8"/>
        <v>3.964318081133715E-2</v>
      </c>
      <c r="O45" s="53">
        <f t="shared" si="8"/>
        <v>4.2355956983831398E-2</v>
      </c>
      <c r="P45" s="53">
        <f t="shared" si="8"/>
        <v>6.738438551386329E-2</v>
      </c>
      <c r="Q45" s="53">
        <f t="shared" si="8"/>
        <v>6.245522407956125E-2</v>
      </c>
      <c r="R45" s="53">
        <f t="shared" si="8"/>
        <v>8.9613139583310311E-2</v>
      </c>
      <c r="S45" s="53">
        <f t="shared" si="8"/>
        <v>6.4981710012670335E-2</v>
      </c>
      <c r="T45" s="53">
        <f t="shared" si="8"/>
        <v>4.7286276199224E-2</v>
      </c>
      <c r="U45" s="53">
        <f t="shared" si="8"/>
        <v>5.0260502176983468E-2</v>
      </c>
      <c r="V45" s="53">
        <f t="shared" si="8"/>
        <v>6.5403182697433032E-2</v>
      </c>
      <c r="W45" s="53">
        <f t="shared" si="8"/>
        <v>7.3641452616658443E-2</v>
      </c>
      <c r="X45" s="53">
        <f t="shared" si="8"/>
        <v>7.6118857432248097E-2</v>
      </c>
      <c r="Y45" s="53">
        <f t="shared" si="8"/>
        <v>7.2977266698703136E-2</v>
      </c>
      <c r="Z45" s="53">
        <f t="shared" si="8"/>
        <v>7.4912660584873586E-2</v>
      </c>
      <c r="AA45" s="53">
        <f t="shared" si="8"/>
        <v>9.1111351757101791E-2</v>
      </c>
      <c r="AB45" s="53">
        <f t="shared" si="8"/>
        <v>8.9784905753210451E-2</v>
      </c>
      <c r="AC45" s="53">
        <f t="shared" si="8"/>
        <v>9.1237279256932258E-2</v>
      </c>
      <c r="AD45" s="53">
        <f t="shared" si="8"/>
        <v>0.10403671306954464</v>
      </c>
      <c r="AE45" s="53">
        <f t="shared" si="6"/>
        <v>0.10965910242414197</v>
      </c>
      <c r="AF45" s="53">
        <f t="shared" si="6"/>
        <v>7.5033759046596177E-2</v>
      </c>
      <c r="AG45" s="28"/>
      <c r="AH45" s="28"/>
      <c r="AI45" s="28"/>
      <c r="AJ45" s="28"/>
      <c r="AK45" s="28"/>
      <c r="AL45" s="28"/>
    </row>
    <row r="46" spans="1:38" ht="12.75" customHeight="1">
      <c r="B46" s="68" t="s">
        <v>253</v>
      </c>
      <c r="C46" s="53">
        <f t="shared" si="3"/>
        <v>3.7370754507244371E-2</v>
      </c>
      <c r="D46" s="53">
        <f t="shared" si="8"/>
        <v>2.5838013089941853E-2</v>
      </c>
      <c r="E46" s="53">
        <f t="shared" si="8"/>
        <v>2.9059385383225882E-2</v>
      </c>
      <c r="F46" s="53">
        <f t="shared" si="8"/>
        <v>4.6408771178323295E-2</v>
      </c>
      <c r="G46" s="53">
        <f t="shared" si="8"/>
        <v>3.8650522475167405E-2</v>
      </c>
      <c r="H46" s="53">
        <f t="shared" si="8"/>
        <v>1.942466784858354E-2</v>
      </c>
      <c r="I46" s="53">
        <f t="shared" si="8"/>
        <v>2.0711825740259079E-2</v>
      </c>
      <c r="J46" s="53">
        <f t="shared" si="8"/>
        <v>2.2879819999464038E-2</v>
      </c>
      <c r="K46" s="53">
        <f t="shared" si="8"/>
        <v>1.9552508199625243E-2</v>
      </c>
      <c r="L46" s="53">
        <f t="shared" si="8"/>
        <v>2.8142912765619126E-2</v>
      </c>
      <c r="M46" s="53">
        <f t="shared" si="8"/>
        <v>1.5204601418492831E-2</v>
      </c>
      <c r="N46" s="53">
        <f t="shared" si="8"/>
        <v>1.8339492323988339E-2</v>
      </c>
      <c r="O46" s="53">
        <f t="shared" si="8"/>
        <v>1.659710814762291E-2</v>
      </c>
      <c r="P46" s="53">
        <f t="shared" si="8"/>
        <v>2.2826675360566914E-2</v>
      </c>
      <c r="Q46" s="53">
        <f t="shared" si="8"/>
        <v>3.9389137594552648E-2</v>
      </c>
      <c r="R46" s="53">
        <f t="shared" si="8"/>
        <v>2.8498301187030149E-2</v>
      </c>
      <c r="S46" s="53">
        <f t="shared" si="8"/>
        <v>2.2878028384892918E-2</v>
      </c>
      <c r="T46" s="53">
        <f t="shared" si="8"/>
        <v>4.3989361132297344E-2</v>
      </c>
      <c r="U46" s="53">
        <f t="shared" si="8"/>
        <v>4.6225900091872732E-2</v>
      </c>
      <c r="V46" s="53">
        <f t="shared" si="8"/>
        <v>2.8398559144077264E-2</v>
      </c>
      <c r="W46" s="53">
        <f t="shared" si="8"/>
        <v>2.8846281396399286E-2</v>
      </c>
      <c r="X46" s="53">
        <f t="shared" si="8"/>
        <v>3.3189778359437885E-2</v>
      </c>
      <c r="Y46" s="53">
        <f t="shared" si="8"/>
        <v>3.5496592743465623E-2</v>
      </c>
      <c r="Z46" s="53">
        <f t="shared" si="8"/>
        <v>4.0174383527245852E-2</v>
      </c>
      <c r="AA46" s="53">
        <f t="shared" si="8"/>
        <v>4.4494503225170991E-2</v>
      </c>
      <c r="AB46" s="53">
        <f t="shared" si="8"/>
        <v>4.1426710272166031E-2</v>
      </c>
      <c r="AC46" s="53">
        <f t="shared" si="8"/>
        <v>3.8407701196942937E-2</v>
      </c>
      <c r="AD46" s="53">
        <f t="shared" si="8"/>
        <v>5.796110905730386E-2</v>
      </c>
      <c r="AE46" s="53">
        <f t="shared" si="6"/>
        <v>6.7173058389538701E-2</v>
      </c>
      <c r="AF46" s="53">
        <f t="shared" si="6"/>
        <v>3.8126019700765248E-2</v>
      </c>
      <c r="AG46" s="28"/>
      <c r="AH46" s="28"/>
      <c r="AI46" s="28"/>
      <c r="AJ46" s="28"/>
      <c r="AK46" s="28"/>
      <c r="AL46" s="28"/>
    </row>
    <row r="47" spans="1:38" ht="12.75" customHeight="1">
      <c r="B47" s="68" t="s">
        <v>254</v>
      </c>
      <c r="C47" s="53">
        <f t="shared" si="3"/>
        <v>3.2981766767305716E-3</v>
      </c>
      <c r="D47" s="53">
        <f t="shared" si="8"/>
        <v>0</v>
      </c>
      <c r="E47" s="53">
        <f t="shared" si="8"/>
        <v>0</v>
      </c>
      <c r="F47" s="53">
        <f t="shared" si="8"/>
        <v>0</v>
      </c>
      <c r="G47" s="53">
        <f t="shared" si="8"/>
        <v>0</v>
      </c>
      <c r="H47" s="53">
        <f t="shared" si="8"/>
        <v>6.1721925188574544E-3</v>
      </c>
      <c r="I47" s="53">
        <f t="shared" si="8"/>
        <v>7.6214109485763645E-3</v>
      </c>
      <c r="J47" s="53">
        <f t="shared" si="8"/>
        <v>5.7637771384848298E-3</v>
      </c>
      <c r="K47" s="53">
        <f t="shared" si="8"/>
        <v>8.9352632088339611E-3</v>
      </c>
      <c r="L47" s="53">
        <f t="shared" si="8"/>
        <v>1.0826935708479609E-2</v>
      </c>
      <c r="M47" s="53">
        <f t="shared" si="8"/>
        <v>5.5014385462212193E-3</v>
      </c>
      <c r="N47" s="53">
        <f t="shared" si="8"/>
        <v>7.4418266733608076E-3</v>
      </c>
      <c r="O47" s="53">
        <f t="shared" si="8"/>
        <v>1.377787599548373E-2</v>
      </c>
      <c r="P47" s="53">
        <f t="shared" si="8"/>
        <v>1.0465840740741262E-2</v>
      </c>
      <c r="Q47" s="53">
        <f t="shared" si="8"/>
        <v>9.4333885061156052E-3</v>
      </c>
      <c r="R47" s="53">
        <f t="shared" si="8"/>
        <v>1.3669021300317453E-2</v>
      </c>
      <c r="S47" s="53">
        <f t="shared" si="8"/>
        <v>1.3318725310626153E-2</v>
      </c>
      <c r="T47" s="53">
        <f t="shared" si="8"/>
        <v>1.5314438123873148E-2</v>
      </c>
      <c r="U47" s="53">
        <f t="shared" si="8"/>
        <v>1.2337677848473731E-2</v>
      </c>
      <c r="V47" s="53">
        <f t="shared" si="8"/>
        <v>1.2482958033789349E-2</v>
      </c>
      <c r="W47" s="53">
        <f t="shared" si="8"/>
        <v>1.5979785521736876E-2</v>
      </c>
      <c r="X47" s="53">
        <f t="shared" si="8"/>
        <v>1.7984923108236465E-2</v>
      </c>
      <c r="Y47" s="53">
        <f t="shared" si="8"/>
        <v>1.9660744170289426E-2</v>
      </c>
      <c r="Z47" s="53">
        <f t="shared" si="8"/>
        <v>1.1806603265996262E-2</v>
      </c>
      <c r="AA47" s="53">
        <f t="shared" si="8"/>
        <v>1.2417321675760632E-2</v>
      </c>
      <c r="AB47" s="53">
        <f t="shared" si="8"/>
        <v>1.2923330982562943E-2</v>
      </c>
      <c r="AC47" s="53">
        <f t="shared" si="8"/>
        <v>1.2869864625121141E-2</v>
      </c>
      <c r="AD47" s="53">
        <f t="shared" si="8"/>
        <v>2.3516960013955809E-2</v>
      </c>
      <c r="AE47" s="53">
        <f t="shared" si="6"/>
        <v>2.9594000341809049E-2</v>
      </c>
      <c r="AF47" s="53">
        <f t="shared" si="6"/>
        <v>1.5016746912927805E-2</v>
      </c>
      <c r="AG47" s="28"/>
      <c r="AH47" s="28"/>
      <c r="AI47" s="28"/>
      <c r="AJ47" s="28"/>
      <c r="AK47" s="28"/>
      <c r="AL47" s="28"/>
    </row>
    <row r="48" spans="1:38" ht="12.75" customHeight="1">
      <c r="B48" s="68" t="s">
        <v>255</v>
      </c>
      <c r="C48" s="53">
        <f t="shared" si="3"/>
        <v>0.18898197000660016</v>
      </c>
      <c r="D48" s="53">
        <f t="shared" si="8"/>
        <v>0.15753441279146388</v>
      </c>
      <c r="E48" s="53">
        <f t="shared" si="8"/>
        <v>0.17075888312769708</v>
      </c>
      <c r="F48" s="53">
        <f t="shared" si="8"/>
        <v>0.16812621608108827</v>
      </c>
      <c r="G48" s="53">
        <f t="shared" si="8"/>
        <v>0.15602834397749757</v>
      </c>
      <c r="H48" s="53">
        <f t="shared" si="8"/>
        <v>0.18909145398780086</v>
      </c>
      <c r="I48" s="53">
        <f t="shared" si="8"/>
        <v>0.17640546278486788</v>
      </c>
      <c r="J48" s="53">
        <f t="shared" si="8"/>
        <v>0.22439726456466957</v>
      </c>
      <c r="K48" s="53">
        <f t="shared" si="8"/>
        <v>0.23395307678981081</v>
      </c>
      <c r="L48" s="53">
        <f t="shared" si="8"/>
        <v>0.17842578537370615</v>
      </c>
      <c r="M48" s="53">
        <f t="shared" si="8"/>
        <v>0.13885632290685018</v>
      </c>
      <c r="N48" s="53">
        <f t="shared" si="8"/>
        <v>0.17856669900363023</v>
      </c>
      <c r="O48" s="53">
        <f t="shared" si="8"/>
        <v>0.18606284813852608</v>
      </c>
      <c r="P48" s="53">
        <f t="shared" si="8"/>
        <v>0.23345685076682174</v>
      </c>
      <c r="Q48" s="53">
        <f t="shared" si="8"/>
        <v>0.18778856085111828</v>
      </c>
      <c r="R48" s="53">
        <f t="shared" si="8"/>
        <v>0.24907590103885696</v>
      </c>
      <c r="S48" s="53">
        <f t="shared" si="8"/>
        <v>0.27605150961384167</v>
      </c>
      <c r="T48" s="53">
        <f t="shared" si="8"/>
        <v>0.31574496244321415</v>
      </c>
      <c r="U48" s="53">
        <f t="shared" si="8"/>
        <v>0.17373548163145172</v>
      </c>
      <c r="V48" s="53">
        <f t="shared" si="8"/>
        <v>0.16888951884096365</v>
      </c>
      <c r="W48" s="53">
        <f t="shared" si="8"/>
        <v>0.19331597386935262</v>
      </c>
      <c r="X48" s="53">
        <f t="shared" si="8"/>
        <v>0.13413714650746902</v>
      </c>
      <c r="Y48" s="53">
        <f t="shared" si="8"/>
        <v>0.11503029268821888</v>
      </c>
      <c r="Z48" s="53">
        <f t="shared" si="8"/>
        <v>0.12734632575897983</v>
      </c>
      <c r="AA48" s="53">
        <f t="shared" si="8"/>
        <v>0.21086589847435058</v>
      </c>
      <c r="AB48" s="53">
        <f t="shared" si="8"/>
        <v>0.24801642450501513</v>
      </c>
      <c r="AC48" s="53">
        <f t="shared" si="8"/>
        <v>0.14095882118999575</v>
      </c>
      <c r="AD48" s="53">
        <f t="shared" si="8"/>
        <v>0.24948325935923335</v>
      </c>
      <c r="AE48" s="53">
        <f t="shared" si="6"/>
        <v>0.25511803005678635</v>
      </c>
      <c r="AF48" s="53">
        <f t="shared" si="6"/>
        <v>0.19506633858034714</v>
      </c>
      <c r="AG48" s="28"/>
      <c r="AH48" s="28"/>
      <c r="AI48" s="28"/>
      <c r="AJ48" s="28"/>
      <c r="AK48" s="28"/>
      <c r="AL48" s="28"/>
    </row>
    <row r="49" spans="1:38" ht="12.75" customHeight="1">
      <c r="B49" s="68" t="s">
        <v>105</v>
      </c>
      <c r="C49" s="53">
        <f t="shared" si="3"/>
        <v>51.204509475010326</v>
      </c>
      <c r="D49" s="53">
        <f t="shared" si="8"/>
        <v>70.254097648285679</v>
      </c>
      <c r="E49" s="53">
        <f t="shared" si="8"/>
        <v>71.252361631235246</v>
      </c>
      <c r="F49" s="53">
        <f t="shared" si="8"/>
        <v>71.836253615561787</v>
      </c>
      <c r="G49" s="53">
        <f t="shared" si="8"/>
        <v>73.054902458269339</v>
      </c>
      <c r="H49" s="53">
        <f t="shared" si="8"/>
        <v>54.506461268871156</v>
      </c>
      <c r="I49" s="53">
        <f t="shared" si="8"/>
        <v>55.633496574883438</v>
      </c>
      <c r="J49" s="53">
        <f t="shared" si="8"/>
        <v>60.036785014763851</v>
      </c>
      <c r="K49" s="53">
        <f t="shared" si="8"/>
        <v>67.960900467795284</v>
      </c>
      <c r="L49" s="53">
        <f t="shared" si="8"/>
        <v>54.13444453497268</v>
      </c>
      <c r="M49" s="53">
        <f t="shared" si="8"/>
        <v>53.882770224533786</v>
      </c>
      <c r="N49" s="53">
        <f t="shared" si="8"/>
        <v>54.29599449951418</v>
      </c>
      <c r="O49" s="53">
        <f t="shared" si="8"/>
        <v>39.055300063617231</v>
      </c>
      <c r="P49" s="53">
        <f t="shared" si="8"/>
        <v>39.293467791382632</v>
      </c>
      <c r="Q49" s="53">
        <f t="shared" si="8"/>
        <v>51.932033723977419</v>
      </c>
      <c r="R49" s="53">
        <f t="shared" si="8"/>
        <v>66.460755652082284</v>
      </c>
      <c r="S49" s="53">
        <f t="shared" si="8"/>
        <v>65.413206683519107</v>
      </c>
      <c r="T49" s="53">
        <f t="shared" si="8"/>
        <v>67.249260984353469</v>
      </c>
      <c r="U49" s="53">
        <f t="shared" si="8"/>
        <v>67.361903730252209</v>
      </c>
      <c r="V49" s="53">
        <f t="shared" si="8"/>
        <v>67.927017653467303</v>
      </c>
      <c r="W49" s="53">
        <f t="shared" si="8"/>
        <v>67.899285787318291</v>
      </c>
      <c r="X49" s="53">
        <f t="shared" si="8"/>
        <v>66.331369994378505</v>
      </c>
      <c r="Y49" s="53">
        <f t="shared" si="8"/>
        <v>67.326095720918275</v>
      </c>
      <c r="Z49" s="53">
        <f t="shared" si="8"/>
        <v>65.806229885910298</v>
      </c>
      <c r="AA49" s="53">
        <f t="shared" si="8"/>
        <v>60.314447239527901</v>
      </c>
      <c r="AB49" s="53">
        <f t="shared" si="8"/>
        <v>60.164838556891517</v>
      </c>
      <c r="AC49" s="53">
        <f t="shared" si="8"/>
        <v>63.539557182589235</v>
      </c>
      <c r="AD49" s="53">
        <f t="shared" si="8"/>
        <v>56.274787027246511</v>
      </c>
      <c r="AE49" s="53">
        <f t="shared" si="6"/>
        <v>54.875084990992548</v>
      </c>
      <c r="AF49" s="53">
        <f t="shared" si="6"/>
        <v>61.863309908132216</v>
      </c>
      <c r="AG49" s="28"/>
      <c r="AH49" s="28"/>
      <c r="AI49" s="28"/>
      <c r="AJ49" s="28"/>
      <c r="AK49" s="28"/>
      <c r="AL49" s="28"/>
    </row>
    <row r="50" spans="1:38" ht="12.75" customHeight="1">
      <c r="B50" s="68" t="s">
        <v>106</v>
      </c>
      <c r="C50" s="53">
        <f t="shared" si="3"/>
        <v>48.795490524989674</v>
      </c>
      <c r="D50" s="53">
        <f t="shared" si="8"/>
        <v>29.745902351714328</v>
      </c>
      <c r="E50" s="53">
        <f t="shared" si="8"/>
        <v>28.747638368764761</v>
      </c>
      <c r="F50" s="53">
        <f t="shared" si="8"/>
        <v>28.16374638443822</v>
      </c>
      <c r="G50" s="53">
        <f t="shared" si="8"/>
        <v>26.94509754173065</v>
      </c>
      <c r="H50" s="53">
        <f t="shared" si="8"/>
        <v>45.493538731128851</v>
      </c>
      <c r="I50" s="53">
        <f t="shared" si="8"/>
        <v>44.366503425116562</v>
      </c>
      <c r="J50" s="53">
        <f t="shared" si="8"/>
        <v>39.963214985236149</v>
      </c>
      <c r="K50" s="53">
        <f t="shared" si="8"/>
        <v>32.039099532204716</v>
      </c>
      <c r="L50" s="53">
        <f t="shared" si="8"/>
        <v>45.86555546502732</v>
      </c>
      <c r="M50" s="53">
        <f t="shared" si="8"/>
        <v>46.117229775466214</v>
      </c>
      <c r="N50" s="53">
        <f t="shared" si="8"/>
        <v>45.704005500485827</v>
      </c>
      <c r="O50" s="53">
        <f t="shared" si="8"/>
        <v>60.944699936382762</v>
      </c>
      <c r="P50" s="53">
        <f t="shared" si="8"/>
        <v>60.706532208617368</v>
      </c>
      <c r="Q50" s="53">
        <f t="shared" si="8"/>
        <v>48.067966276022581</v>
      </c>
      <c r="R50" s="53">
        <f t="shared" si="8"/>
        <v>33.539244347917716</v>
      </c>
      <c r="S50" s="53">
        <f t="shared" si="8"/>
        <v>34.586793316480893</v>
      </c>
      <c r="T50" s="53">
        <f t="shared" si="8"/>
        <v>32.750739015646531</v>
      </c>
      <c r="U50" s="53">
        <f t="shared" si="8"/>
        <v>32.638096269747798</v>
      </c>
      <c r="V50" s="53">
        <f t="shared" si="8"/>
        <v>32.072982346532697</v>
      </c>
      <c r="W50" s="53">
        <f t="shared" si="8"/>
        <v>32.100714212681702</v>
      </c>
      <c r="X50" s="53">
        <f t="shared" si="8"/>
        <v>33.668630005621495</v>
      </c>
      <c r="Y50" s="53">
        <f t="shared" ref="D50:AF51" si="9">Y27/Y$28*100</f>
        <v>32.673904279081725</v>
      </c>
      <c r="Z50" s="53">
        <f t="shared" si="9"/>
        <v>34.193770114089702</v>
      </c>
      <c r="AA50" s="53">
        <f t="shared" si="9"/>
        <v>39.685552760472092</v>
      </c>
      <c r="AB50" s="53">
        <f t="shared" si="9"/>
        <v>39.835161443108476</v>
      </c>
      <c r="AC50" s="53">
        <f t="shared" si="9"/>
        <v>36.460442817410765</v>
      </c>
      <c r="AD50" s="53">
        <f t="shared" si="9"/>
        <v>43.725212972753489</v>
      </c>
      <c r="AE50" s="53">
        <f>AE27/AE$28*100</f>
        <v>45.124915009007452</v>
      </c>
      <c r="AF50" s="53">
        <f t="shared" ref="AF50" si="10">AF27/AF$28*100</f>
        <v>38.13669009186777</v>
      </c>
      <c r="AG50" s="28"/>
      <c r="AH50" s="28"/>
      <c r="AI50" s="28"/>
      <c r="AJ50" s="28"/>
      <c r="AK50" s="28"/>
      <c r="AL50" s="28"/>
    </row>
    <row r="51" spans="1:38" ht="12.75" customHeight="1">
      <c r="B51" s="68" t="s">
        <v>126</v>
      </c>
      <c r="C51" s="53">
        <f t="shared" si="3"/>
        <v>100</v>
      </c>
      <c r="D51" s="53">
        <f t="shared" si="9"/>
        <v>100</v>
      </c>
      <c r="E51" s="53">
        <f t="shared" si="9"/>
        <v>100</v>
      </c>
      <c r="F51" s="53">
        <f t="shared" si="9"/>
        <v>100</v>
      </c>
      <c r="G51" s="53">
        <f t="shared" si="9"/>
        <v>100</v>
      </c>
      <c r="H51" s="53">
        <f t="shared" si="9"/>
        <v>100</v>
      </c>
      <c r="I51" s="53">
        <f t="shared" si="9"/>
        <v>100</v>
      </c>
      <c r="J51" s="53">
        <f t="shared" si="9"/>
        <v>100</v>
      </c>
      <c r="K51" s="53">
        <f t="shared" si="9"/>
        <v>100</v>
      </c>
      <c r="L51" s="53">
        <f t="shared" si="9"/>
        <v>100</v>
      </c>
      <c r="M51" s="53">
        <f t="shared" si="9"/>
        <v>100</v>
      </c>
      <c r="N51" s="53">
        <f t="shared" si="9"/>
        <v>100</v>
      </c>
      <c r="O51" s="53">
        <f t="shared" si="9"/>
        <v>100</v>
      </c>
      <c r="P51" s="53">
        <f t="shared" si="9"/>
        <v>100</v>
      </c>
      <c r="Q51" s="53">
        <f t="shared" si="9"/>
        <v>100</v>
      </c>
      <c r="R51" s="53">
        <f t="shared" si="9"/>
        <v>100</v>
      </c>
      <c r="S51" s="53">
        <f t="shared" si="9"/>
        <v>100</v>
      </c>
      <c r="T51" s="53">
        <f t="shared" si="9"/>
        <v>100</v>
      </c>
      <c r="U51" s="53">
        <f t="shared" si="9"/>
        <v>100</v>
      </c>
      <c r="V51" s="53">
        <f t="shared" si="9"/>
        <v>100</v>
      </c>
      <c r="W51" s="53">
        <f t="shared" si="9"/>
        <v>100</v>
      </c>
      <c r="X51" s="53">
        <f t="shared" si="9"/>
        <v>100</v>
      </c>
      <c r="Y51" s="53">
        <f t="shared" si="9"/>
        <v>100</v>
      </c>
      <c r="Z51" s="53">
        <f t="shared" si="9"/>
        <v>100</v>
      </c>
      <c r="AA51" s="53">
        <f t="shared" si="9"/>
        <v>100</v>
      </c>
      <c r="AB51" s="53">
        <f t="shared" si="9"/>
        <v>100</v>
      </c>
      <c r="AC51" s="53">
        <f t="shared" si="9"/>
        <v>100</v>
      </c>
      <c r="AD51" s="53">
        <f t="shared" si="9"/>
        <v>100</v>
      </c>
      <c r="AE51" s="53">
        <f>AE28/AE$28*100</f>
        <v>100</v>
      </c>
      <c r="AF51" s="53">
        <f t="shared" ref="AF51" si="11">AF28/AF$28*100</f>
        <v>100</v>
      </c>
      <c r="AG51" s="28"/>
      <c r="AH51" s="28"/>
      <c r="AI51" s="28"/>
      <c r="AJ51" s="28"/>
      <c r="AK51" s="28"/>
      <c r="AL51" s="28"/>
    </row>
    <row r="52" spans="1:38" ht="12.75" customHeight="1">
      <c r="B52" s="68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28"/>
      <c r="AH52" s="28"/>
      <c r="AI52" s="28"/>
      <c r="AJ52" s="28"/>
      <c r="AK52" s="28"/>
      <c r="AL52" s="28"/>
    </row>
    <row r="53" spans="1:38" ht="12.75" customHeight="1">
      <c r="B53" s="68"/>
      <c r="C53" s="107" t="s">
        <v>96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28"/>
      <c r="AH53" s="28"/>
      <c r="AI53" s="28"/>
      <c r="AJ53" s="28"/>
      <c r="AK53" s="28"/>
      <c r="AL53" s="28"/>
    </row>
    <row r="54" spans="1:38" ht="12.75" customHeight="1">
      <c r="B54" s="68"/>
      <c r="C54" s="46"/>
      <c r="D54" s="46"/>
      <c r="E54" s="46"/>
      <c r="F54" s="46"/>
      <c r="G54" s="46"/>
      <c r="H54" s="47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28"/>
      <c r="AH54" s="28"/>
      <c r="AI54" s="28"/>
      <c r="AJ54" s="28"/>
      <c r="AK54" s="28"/>
      <c r="AL54" s="28"/>
    </row>
    <row r="55" spans="1:38" ht="12.75" customHeight="1">
      <c r="A55" s="28">
        <v>1</v>
      </c>
      <c r="B55" s="68" t="s">
        <v>101</v>
      </c>
      <c r="C55" s="54" t="s">
        <v>97</v>
      </c>
      <c r="D55" s="55">
        <f t="shared" ref="D55:D74" si="12">IF(C9=0,"--",(D9/C9)*100-100)</f>
        <v>4.3369841143973815</v>
      </c>
      <c r="E55" s="55">
        <f t="shared" ref="E55:AD65" si="13">IF(D9=0,"--",(E9/D9)*100-100)</f>
        <v>16.554061434748249</v>
      </c>
      <c r="F55" s="55">
        <f t="shared" si="13"/>
        <v>26.113071229640767</v>
      </c>
      <c r="G55" s="55">
        <f t="shared" si="13"/>
        <v>27.696481601335151</v>
      </c>
      <c r="H55" s="55">
        <f t="shared" si="13"/>
        <v>53.891156636638527</v>
      </c>
      <c r="I55" s="55">
        <f t="shared" si="13"/>
        <v>29.904394289429206</v>
      </c>
      <c r="J55" s="55">
        <f t="shared" si="13"/>
        <v>73.92800376138976</v>
      </c>
      <c r="K55" s="55">
        <f t="shared" si="13"/>
        <v>13.228025973166609</v>
      </c>
      <c r="L55" s="55">
        <f t="shared" si="13"/>
        <v>105.17294122082984</v>
      </c>
      <c r="M55" s="55">
        <f t="shared" si="13"/>
        <v>69.520882141589624</v>
      </c>
      <c r="N55" s="55">
        <f t="shared" si="13"/>
        <v>12.37181733856761</v>
      </c>
      <c r="O55" s="55">
        <f t="shared" si="13"/>
        <v>-44.677428397165833</v>
      </c>
      <c r="P55" s="55">
        <f t="shared" si="13"/>
        <v>-11.139372346717877</v>
      </c>
      <c r="Q55" s="55">
        <f t="shared" si="13"/>
        <v>39.573394153858544</v>
      </c>
      <c r="R55" s="55">
        <f t="shared" si="13"/>
        <v>48.981676834592207</v>
      </c>
      <c r="S55" s="55">
        <f t="shared" si="13"/>
        <v>31.823236335958853</v>
      </c>
      <c r="T55" s="55">
        <f t="shared" si="13"/>
        <v>35.888847056676781</v>
      </c>
      <c r="U55" s="55">
        <f t="shared" si="13"/>
        <v>12.858324312692645</v>
      </c>
      <c r="V55" s="55">
        <f t="shared" si="13"/>
        <v>17.599593257714517</v>
      </c>
      <c r="W55" s="55">
        <f t="shared" si="13"/>
        <v>3.0002845922517167</v>
      </c>
      <c r="X55" s="55">
        <f t="shared" si="13"/>
        <v>-2.0260481044215481</v>
      </c>
      <c r="Y55" s="55">
        <f t="shared" si="13"/>
        <v>13.398426388097889</v>
      </c>
      <c r="Z55" s="55">
        <f t="shared" si="13"/>
        <v>13.394527791689598</v>
      </c>
      <c r="AA55" s="55">
        <f t="shared" si="13"/>
        <v>-18.931700557509245</v>
      </c>
      <c r="AB55" s="55">
        <f t="shared" si="13"/>
        <v>4.9012464804644793</v>
      </c>
      <c r="AC55" s="55">
        <f t="shared" si="13"/>
        <v>21.749704986601898</v>
      </c>
      <c r="AD55" s="55">
        <f t="shared" si="13"/>
        <v>-44.522026839454135</v>
      </c>
      <c r="AE55" s="55">
        <f t="shared" ref="AE55:AE64" si="14">IF(AD9=0,"--",(AE9/AD9)*100-100)</f>
        <v>3.0151206483022008</v>
      </c>
      <c r="AF55" s="55">
        <f>(POWER(AE9/C9,1/29)-1)*100</f>
        <v>14.906544483654049</v>
      </c>
      <c r="AG55" s="28"/>
      <c r="AH55" s="28"/>
      <c r="AI55" s="28"/>
      <c r="AJ55" s="28"/>
      <c r="AK55" s="28"/>
      <c r="AL55" s="28"/>
    </row>
    <row r="56" spans="1:38" ht="12.75" customHeight="1">
      <c r="A56" s="28">
        <v>2</v>
      </c>
      <c r="B56" s="68" t="s">
        <v>104</v>
      </c>
      <c r="C56" s="54" t="s">
        <v>97</v>
      </c>
      <c r="D56" s="55">
        <f t="shared" si="12"/>
        <v>111.81384775078547</v>
      </c>
      <c r="E56" s="55">
        <f t="shared" ref="E56:S56" si="15">IF(D10=0,"--",(E10/D10)*100-100)</f>
        <v>1.7987716585694358</v>
      </c>
      <c r="F56" s="55">
        <f t="shared" si="15"/>
        <v>53.213791886421376</v>
      </c>
      <c r="G56" s="55">
        <f t="shared" si="15"/>
        <v>56.204829753231252</v>
      </c>
      <c r="H56" s="55">
        <f t="shared" si="15"/>
        <v>18.045720188616784</v>
      </c>
      <c r="I56" s="55">
        <f t="shared" si="15"/>
        <v>21.79639959099147</v>
      </c>
      <c r="J56" s="55">
        <f t="shared" si="15"/>
        <v>29.283749003276029</v>
      </c>
      <c r="K56" s="55">
        <f t="shared" si="15"/>
        <v>109.60807992696533</v>
      </c>
      <c r="L56" s="55">
        <f t="shared" si="15"/>
        <v>10.921615327946313</v>
      </c>
      <c r="M56" s="55">
        <f t="shared" si="15"/>
        <v>43.655547815978082</v>
      </c>
      <c r="N56" s="55">
        <f t="shared" si="15"/>
        <v>15.172217696073488</v>
      </c>
      <c r="O56" s="55">
        <f t="shared" si="15"/>
        <v>-17.534077890636027</v>
      </c>
      <c r="P56" s="55">
        <f t="shared" si="15"/>
        <v>-20.590915250225919</v>
      </c>
      <c r="Q56" s="55">
        <f t="shared" si="15"/>
        <v>150.95643915108758</v>
      </c>
      <c r="R56" s="55">
        <f t="shared" si="15"/>
        <v>-15.312955835486733</v>
      </c>
      <c r="S56" s="55">
        <f t="shared" si="15"/>
        <v>22.974674717419035</v>
      </c>
      <c r="T56" s="55">
        <f t="shared" si="13"/>
        <v>4.4744526309877983</v>
      </c>
      <c r="U56" s="55">
        <f t="shared" si="13"/>
        <v>11.520306876284451</v>
      </c>
      <c r="V56" s="55">
        <f t="shared" si="13"/>
        <v>23.070150492160309</v>
      </c>
      <c r="W56" s="55">
        <f t="shared" si="13"/>
        <v>0.19091137870093178</v>
      </c>
      <c r="X56" s="55">
        <f t="shared" si="13"/>
        <v>18.365704125829936</v>
      </c>
      <c r="Y56" s="55">
        <f t="shared" si="13"/>
        <v>-0.20868971052394159</v>
      </c>
      <c r="Z56" s="55">
        <f t="shared" si="13"/>
        <v>11.405948515595682</v>
      </c>
      <c r="AA56" s="55">
        <f t="shared" si="13"/>
        <v>-1.4946614687707296</v>
      </c>
      <c r="AB56" s="55">
        <f t="shared" si="13"/>
        <v>19.511829629427524</v>
      </c>
      <c r="AC56" s="55">
        <f t="shared" si="13"/>
        <v>31.734702162917216</v>
      </c>
      <c r="AD56" s="55">
        <f t="shared" si="13"/>
        <v>18.650246555701827</v>
      </c>
      <c r="AE56" s="55">
        <f t="shared" si="14"/>
        <v>9.2379699813559029</v>
      </c>
      <c r="AF56" s="55">
        <f t="shared" ref="AF56:AF74" si="16">(POWER(AE10/C10,1/29)-1)*100</f>
        <v>20.802225501349604</v>
      </c>
      <c r="AG56" s="28"/>
      <c r="AH56" s="28"/>
      <c r="AI56" s="28"/>
      <c r="AJ56" s="28"/>
      <c r="AK56" s="28"/>
      <c r="AL56" s="28"/>
    </row>
    <row r="57" spans="1:38" ht="12.75" customHeight="1">
      <c r="A57" s="28">
        <v>3</v>
      </c>
      <c r="B57" s="68" t="s">
        <v>244</v>
      </c>
      <c r="C57" s="54" t="s">
        <v>97</v>
      </c>
      <c r="D57" s="55">
        <f t="shared" si="12"/>
        <v>8.46250055237239</v>
      </c>
      <c r="E57" s="55">
        <f t="shared" si="13"/>
        <v>26.974266099202083</v>
      </c>
      <c r="F57" s="55">
        <f t="shared" si="13"/>
        <v>-16.832053828825238</v>
      </c>
      <c r="G57" s="55">
        <f t="shared" si="13"/>
        <v>2.4411672536075031</v>
      </c>
      <c r="H57" s="55">
        <f t="shared" si="13"/>
        <v>296.73109496222531</v>
      </c>
      <c r="I57" s="55">
        <f t="shared" si="13"/>
        <v>192.91069004159931</v>
      </c>
      <c r="J57" s="55">
        <f t="shared" si="13"/>
        <v>-39.399140024559401</v>
      </c>
      <c r="K57" s="55">
        <f t="shared" si="13"/>
        <v>-24.484057042081972</v>
      </c>
      <c r="L57" s="55">
        <f t="shared" si="13"/>
        <v>52.19142765229833</v>
      </c>
      <c r="M57" s="55">
        <f t="shared" si="13"/>
        <v>60.824205873479059</v>
      </c>
      <c r="N57" s="55">
        <f t="shared" si="13"/>
        <v>87.236267618599612</v>
      </c>
      <c r="O57" s="55">
        <f t="shared" si="13"/>
        <v>39.538878489009107</v>
      </c>
      <c r="P57" s="55">
        <f t="shared" si="13"/>
        <v>114.67317318151302</v>
      </c>
      <c r="Q57" s="55">
        <f t="shared" si="13"/>
        <v>-3.1074545006860461</v>
      </c>
      <c r="R57" s="55">
        <f t="shared" si="13"/>
        <v>16.182039572817075</v>
      </c>
      <c r="S57" s="55">
        <f t="shared" si="13"/>
        <v>22.999745557906067</v>
      </c>
      <c r="T57" s="55">
        <f t="shared" si="13"/>
        <v>59.667457449534879</v>
      </c>
      <c r="U57" s="55">
        <f t="shared" si="13"/>
        <v>22.77759316664374</v>
      </c>
      <c r="V57" s="55">
        <f t="shared" si="13"/>
        <v>6.8208146696751868</v>
      </c>
      <c r="W57" s="55">
        <f t="shared" si="13"/>
        <v>-8.1608872288846896</v>
      </c>
      <c r="X57" s="55">
        <f t="shared" si="13"/>
        <v>-17.719879355073346</v>
      </c>
      <c r="Y57" s="55">
        <f t="shared" si="13"/>
        <v>15.49611697549156</v>
      </c>
      <c r="Z57" s="55">
        <f t="shared" si="13"/>
        <v>-1.4308396067170435</v>
      </c>
      <c r="AA57" s="55">
        <f t="shared" si="13"/>
        <v>-27.983181892128741</v>
      </c>
      <c r="AB57" s="55">
        <f t="shared" si="13"/>
        <v>-16.027957248744585</v>
      </c>
      <c r="AC57" s="55">
        <f t="shared" si="13"/>
        <v>77.439219475454081</v>
      </c>
      <c r="AD57" s="55">
        <f t="shared" si="13"/>
        <v>-21.065622578625238</v>
      </c>
      <c r="AE57" s="55">
        <f t="shared" si="14"/>
        <v>24.727723531301507</v>
      </c>
      <c r="AF57" s="55">
        <f t="shared" si="16"/>
        <v>20.547449704339993</v>
      </c>
      <c r="AG57" s="28"/>
      <c r="AH57" s="28"/>
      <c r="AI57" s="28"/>
      <c r="AJ57" s="28"/>
      <c r="AK57" s="28"/>
      <c r="AL57" s="28"/>
    </row>
    <row r="58" spans="1:38" ht="12.75" customHeight="1">
      <c r="A58" s="28">
        <v>4</v>
      </c>
      <c r="B58" s="68" t="s">
        <v>103</v>
      </c>
      <c r="C58" s="54" t="s">
        <v>97</v>
      </c>
      <c r="D58" s="55">
        <f t="shared" si="12"/>
        <v>196.39917055552075</v>
      </c>
      <c r="E58" s="55">
        <f t="shared" si="13"/>
        <v>23.916305312336078</v>
      </c>
      <c r="F58" s="55">
        <f t="shared" si="13"/>
        <v>1.0747838135080059</v>
      </c>
      <c r="G58" s="55">
        <f t="shared" si="13"/>
        <v>24.73661173474791</v>
      </c>
      <c r="H58" s="55">
        <f t="shared" si="13"/>
        <v>-32.239877184114079</v>
      </c>
      <c r="I58" s="55">
        <f t="shared" si="13"/>
        <v>17.753743354149989</v>
      </c>
      <c r="J58" s="55">
        <f t="shared" si="13"/>
        <v>26.58107218443142</v>
      </c>
      <c r="K58" s="55">
        <f t="shared" si="13"/>
        <v>132.59135408602009</v>
      </c>
      <c r="L58" s="55">
        <f t="shared" si="13"/>
        <v>-5.1765597904144443</v>
      </c>
      <c r="M58" s="55">
        <f t="shared" si="13"/>
        <v>77.595556902567068</v>
      </c>
      <c r="N58" s="55">
        <f t="shared" si="13"/>
        <v>-3.2906336028999021</v>
      </c>
      <c r="O58" s="55">
        <f t="shared" si="13"/>
        <v>21.759493644896025</v>
      </c>
      <c r="P58" s="55">
        <f t="shared" si="13"/>
        <v>22.545528899064806</v>
      </c>
      <c r="Q58" s="55">
        <f t="shared" si="13"/>
        <v>55.993262091964567</v>
      </c>
      <c r="R58" s="55">
        <f t="shared" si="13"/>
        <v>39.703231648411844</v>
      </c>
      <c r="S58" s="55">
        <f t="shared" si="13"/>
        <v>20.116908475754911</v>
      </c>
      <c r="T58" s="55">
        <f t="shared" si="13"/>
        <v>32.698760738726236</v>
      </c>
      <c r="U58" s="55">
        <f t="shared" si="13"/>
        <v>12.548904523512135</v>
      </c>
      <c r="V58" s="55">
        <f t="shared" si="13"/>
        <v>2.5093851008589354</v>
      </c>
      <c r="W58" s="55">
        <f t="shared" si="13"/>
        <v>0.87307160085204316</v>
      </c>
      <c r="X58" s="55">
        <f t="shared" si="13"/>
        <v>3.7989177031106891</v>
      </c>
      <c r="Y58" s="55">
        <f t="shared" si="13"/>
        <v>1.8358847440544963</v>
      </c>
      <c r="Z58" s="55">
        <f t="shared" si="13"/>
        <v>13.061135399633088</v>
      </c>
      <c r="AA58" s="55">
        <f t="shared" si="13"/>
        <v>-16.351029986338247</v>
      </c>
      <c r="AB58" s="55">
        <f t="shared" si="13"/>
        <v>-3.3313671185805163</v>
      </c>
      <c r="AC58" s="55">
        <f t="shared" si="13"/>
        <v>16.968137258923605</v>
      </c>
      <c r="AD58" s="55">
        <f t="shared" si="13"/>
        <v>-38.702562656191184</v>
      </c>
      <c r="AE58" s="55">
        <f t="shared" si="14"/>
        <v>13.763250643209574</v>
      </c>
      <c r="AF58" s="55">
        <f t="shared" si="16"/>
        <v>16.518934313495691</v>
      </c>
      <c r="AG58" s="28"/>
      <c r="AH58" s="28"/>
      <c r="AI58" s="28"/>
      <c r="AJ58" s="28"/>
      <c r="AK58" s="28"/>
      <c r="AL58" s="28"/>
    </row>
    <row r="59" spans="1:38" ht="12.75" customHeight="1">
      <c r="A59" s="28">
        <v>5</v>
      </c>
      <c r="B59" s="68" t="s">
        <v>112</v>
      </c>
      <c r="C59" s="54" t="s">
        <v>97</v>
      </c>
      <c r="D59" s="55">
        <f t="shared" si="12"/>
        <v>-41.050705571167981</v>
      </c>
      <c r="E59" s="55">
        <f t="shared" si="13"/>
        <v>-18.817974398647152</v>
      </c>
      <c r="F59" s="55">
        <f t="shared" si="13"/>
        <v>36.018189775515935</v>
      </c>
      <c r="G59" s="55">
        <f t="shared" si="13"/>
        <v>-28.868517082496254</v>
      </c>
      <c r="H59" s="55">
        <f t="shared" si="13"/>
        <v>-8.7775559455723169</v>
      </c>
      <c r="I59" s="55">
        <f t="shared" si="13"/>
        <v>79.609637051794039</v>
      </c>
      <c r="J59" s="55">
        <f t="shared" si="13"/>
        <v>401.03122881750835</v>
      </c>
      <c r="K59" s="55">
        <f t="shared" si="13"/>
        <v>-28.079440986408528</v>
      </c>
      <c r="L59" s="55">
        <f t="shared" si="13"/>
        <v>94.203290576396142</v>
      </c>
      <c r="M59" s="55">
        <f t="shared" si="13"/>
        <v>43.551118210692493</v>
      </c>
      <c r="N59" s="55">
        <f t="shared" si="13"/>
        <v>69.500424484280046</v>
      </c>
      <c r="O59" s="55">
        <f t="shared" si="13"/>
        <v>50.086086038469915</v>
      </c>
      <c r="P59" s="55">
        <f t="shared" si="13"/>
        <v>21.945913004049359</v>
      </c>
      <c r="Q59" s="55">
        <f t="shared" si="13"/>
        <v>31.752052073325046</v>
      </c>
      <c r="R59" s="55">
        <f t="shared" si="13"/>
        <v>26.056735764748893</v>
      </c>
      <c r="S59" s="55">
        <f t="shared" si="13"/>
        <v>16.027029073140952</v>
      </c>
      <c r="T59" s="55">
        <f t="shared" si="13"/>
        <v>15.085341051305349</v>
      </c>
      <c r="U59" s="55">
        <f t="shared" si="13"/>
        <v>47.644910165720546</v>
      </c>
      <c r="V59" s="55">
        <f t="shared" si="13"/>
        <v>18.754787167522252</v>
      </c>
      <c r="W59" s="55">
        <f t="shared" si="13"/>
        <v>-9.8291556749677227</v>
      </c>
      <c r="X59" s="55">
        <f t="shared" si="13"/>
        <v>6.5386352332425872</v>
      </c>
      <c r="Y59" s="55">
        <f t="shared" si="13"/>
        <v>21.984575972127288</v>
      </c>
      <c r="Z59" s="55">
        <f t="shared" si="13"/>
        <v>22.467849125391965</v>
      </c>
      <c r="AA59" s="55">
        <f t="shared" si="13"/>
        <v>16.731570458617753</v>
      </c>
      <c r="AB59" s="55">
        <f t="shared" si="13"/>
        <v>33.728410963761576</v>
      </c>
      <c r="AC59" s="55">
        <f t="shared" si="13"/>
        <v>31.028682558464908</v>
      </c>
      <c r="AD59" s="55">
        <f t="shared" si="13"/>
        <v>-18.484546729002815</v>
      </c>
      <c r="AE59" s="55">
        <f t="shared" si="14"/>
        <v>1.0605982303838744</v>
      </c>
      <c r="AF59" s="55">
        <f t="shared" si="16"/>
        <v>20.484085486525583</v>
      </c>
      <c r="AG59" s="28"/>
      <c r="AH59" s="28"/>
      <c r="AI59" s="28"/>
      <c r="AJ59" s="28"/>
      <c r="AK59" s="28"/>
      <c r="AL59" s="28"/>
    </row>
    <row r="60" spans="1:38" ht="12.75" customHeight="1">
      <c r="A60" s="28">
        <v>6</v>
      </c>
      <c r="B60" s="68" t="s">
        <v>245</v>
      </c>
      <c r="C60" s="54" t="s">
        <v>97</v>
      </c>
      <c r="D60" s="55">
        <f t="shared" si="12"/>
        <v>43.529161216535101</v>
      </c>
      <c r="E60" s="55">
        <f t="shared" si="13"/>
        <v>67.762607381832368</v>
      </c>
      <c r="F60" s="55">
        <f t="shared" si="13"/>
        <v>10.408430651391029</v>
      </c>
      <c r="G60" s="55">
        <f t="shared" si="13"/>
        <v>77.373488170709095</v>
      </c>
      <c r="H60" s="55">
        <f t="shared" si="13"/>
        <v>1556.1968005667584</v>
      </c>
      <c r="I60" s="55">
        <f t="shared" si="13"/>
        <v>-82.581642539699388</v>
      </c>
      <c r="J60" s="55">
        <f t="shared" si="13"/>
        <v>288.08937080957782</v>
      </c>
      <c r="K60" s="55">
        <f t="shared" si="13"/>
        <v>12.242723892538336</v>
      </c>
      <c r="L60" s="55">
        <f t="shared" si="13"/>
        <v>205.2665997019264</v>
      </c>
      <c r="M60" s="55">
        <f t="shared" si="13"/>
        <v>28.935355078050122</v>
      </c>
      <c r="N60" s="55">
        <f t="shared" si="13"/>
        <v>116.98685532162315</v>
      </c>
      <c r="O60" s="55">
        <f t="shared" si="13"/>
        <v>46.686878843445015</v>
      </c>
      <c r="P60" s="55">
        <f t="shared" si="13"/>
        <v>7.2598353261130484</v>
      </c>
      <c r="Q60" s="55">
        <f t="shared" si="13"/>
        <v>-17.930524727754189</v>
      </c>
      <c r="R60" s="55">
        <f t="shared" si="13"/>
        <v>34.419967359565419</v>
      </c>
      <c r="S60" s="55">
        <f t="shared" si="13"/>
        <v>-3.8185562369478134</v>
      </c>
      <c r="T60" s="55">
        <f t="shared" si="13"/>
        <v>5.6812528232650408</v>
      </c>
      <c r="U60" s="55">
        <f t="shared" si="13"/>
        <v>19.759152879689083</v>
      </c>
      <c r="V60" s="55">
        <f t="shared" si="13"/>
        <v>15.418075476247878</v>
      </c>
      <c r="W60" s="55">
        <f t="shared" si="13"/>
        <v>11.053134925559036</v>
      </c>
      <c r="X60" s="55">
        <f t="shared" si="13"/>
        <v>4.3918852364369485</v>
      </c>
      <c r="Y60" s="55">
        <f t="shared" si="13"/>
        <v>1.529503972165756</v>
      </c>
      <c r="Z60" s="55">
        <f t="shared" si="13"/>
        <v>10.930235287899961</v>
      </c>
      <c r="AA60" s="55">
        <f t="shared" si="13"/>
        <v>-23.306730785757381</v>
      </c>
      <c r="AB60" s="55">
        <f t="shared" si="13"/>
        <v>8.2821136310573138</v>
      </c>
      <c r="AC60" s="55">
        <f t="shared" si="13"/>
        <v>17.220822800225307</v>
      </c>
      <c r="AD60" s="55">
        <f t="shared" si="13"/>
        <v>2.7634925198131413</v>
      </c>
      <c r="AE60" s="55">
        <f t="shared" si="14"/>
        <v>7.7349215958569602</v>
      </c>
      <c r="AF60" s="55">
        <f t="shared" si="16"/>
        <v>29.334523593991136</v>
      </c>
      <c r="AG60" s="28"/>
      <c r="AH60" s="28"/>
      <c r="AI60" s="28"/>
      <c r="AJ60" s="28"/>
      <c r="AK60" s="28"/>
      <c r="AL60" s="28"/>
    </row>
    <row r="61" spans="1:38" ht="12.75" customHeight="1">
      <c r="A61" s="28">
        <v>7</v>
      </c>
      <c r="B61" s="68" t="s">
        <v>102</v>
      </c>
      <c r="C61" s="54" t="s">
        <v>97</v>
      </c>
      <c r="D61" s="55">
        <f t="shared" si="12"/>
        <v>161.86105622262767</v>
      </c>
      <c r="E61" s="55">
        <f t="shared" si="13"/>
        <v>15.636261272272606</v>
      </c>
      <c r="F61" s="55">
        <f t="shared" si="13"/>
        <v>-0.17768295133156187</v>
      </c>
      <c r="G61" s="55">
        <f t="shared" si="13"/>
        <v>22.077454606741725</v>
      </c>
      <c r="H61" s="55">
        <f t="shared" si="13"/>
        <v>-11.398888464335158</v>
      </c>
      <c r="I61" s="55">
        <f t="shared" si="13"/>
        <v>9.1715234010531645</v>
      </c>
      <c r="J61" s="55">
        <f t="shared" si="13"/>
        <v>-4.0438380066856894</v>
      </c>
      <c r="K61" s="55">
        <f t="shared" si="13"/>
        <v>120.90627743332848</v>
      </c>
      <c r="L61" s="55">
        <f t="shared" si="13"/>
        <v>-23.243747725047314</v>
      </c>
      <c r="M61" s="55">
        <f t="shared" si="13"/>
        <v>52.021488762619327</v>
      </c>
      <c r="N61" s="55">
        <f t="shared" si="13"/>
        <v>37.30770237424997</v>
      </c>
      <c r="O61" s="55">
        <f t="shared" si="13"/>
        <v>20.822281237843882</v>
      </c>
      <c r="P61" s="55">
        <f t="shared" si="13"/>
        <v>17.597489347751221</v>
      </c>
      <c r="Q61" s="55">
        <f t="shared" si="13"/>
        <v>-2.0448219522648259</v>
      </c>
      <c r="R61" s="55">
        <f t="shared" si="13"/>
        <v>277.77208654967035</v>
      </c>
      <c r="S61" s="55">
        <f t="shared" si="13"/>
        <v>35.068781292893647</v>
      </c>
      <c r="T61" s="55">
        <f t="shared" si="13"/>
        <v>-4.2562301288265161</v>
      </c>
      <c r="U61" s="55">
        <f t="shared" si="13"/>
        <v>12.88024064790676</v>
      </c>
      <c r="V61" s="55">
        <f t="shared" si="13"/>
        <v>22.899207943878324</v>
      </c>
      <c r="W61" s="55">
        <f t="shared" si="13"/>
        <v>24.341171106953638</v>
      </c>
      <c r="X61" s="55">
        <f t="shared" si="13"/>
        <v>-16.456456468002116</v>
      </c>
      <c r="Y61" s="55">
        <f t="shared" si="13"/>
        <v>-3.3817014754144452</v>
      </c>
      <c r="Z61" s="55">
        <f t="shared" si="13"/>
        <v>4.1429025141446232</v>
      </c>
      <c r="AA61" s="55">
        <f t="shared" si="13"/>
        <v>-11.465790079374983</v>
      </c>
      <c r="AB61" s="55">
        <f t="shared" si="13"/>
        <v>-2.9737312754015477</v>
      </c>
      <c r="AC61" s="55">
        <f t="shared" si="13"/>
        <v>48.04702411091651</v>
      </c>
      <c r="AD61" s="55">
        <f t="shared" si="13"/>
        <v>-87.422839468225476</v>
      </c>
      <c r="AE61" s="55">
        <f t="shared" si="14"/>
        <v>-12.12268526844656</v>
      </c>
      <c r="AF61" s="55">
        <f t="shared" si="16"/>
        <v>10.217642948458238</v>
      </c>
      <c r="AG61" s="28"/>
      <c r="AH61" s="28"/>
      <c r="AI61" s="28"/>
      <c r="AJ61" s="28"/>
      <c r="AK61" s="28"/>
      <c r="AL61" s="28"/>
    </row>
    <row r="62" spans="1:38" ht="12.75" customHeight="1">
      <c r="B62" s="68" t="s">
        <v>258</v>
      </c>
      <c r="C62" s="54" t="s">
        <v>97</v>
      </c>
      <c r="D62" s="55">
        <f t="shared" si="12"/>
        <v>-4.7352598857325603</v>
      </c>
      <c r="E62" s="55">
        <f t="shared" si="13"/>
        <v>62.689061493402505</v>
      </c>
      <c r="F62" s="55">
        <f t="shared" si="13"/>
        <v>27.922879058883311</v>
      </c>
      <c r="G62" s="55">
        <f t="shared" si="13"/>
        <v>14.597965893460781</v>
      </c>
      <c r="H62" s="55">
        <f t="shared" si="13"/>
        <v>33.183048774970302</v>
      </c>
      <c r="I62" s="55">
        <f t="shared" si="13"/>
        <v>-0.15793397191245617</v>
      </c>
      <c r="J62" s="55">
        <f t="shared" si="13"/>
        <v>296.9740016805045</v>
      </c>
      <c r="K62" s="55">
        <f t="shared" si="13"/>
        <v>-63.621274258172591</v>
      </c>
      <c r="L62" s="55">
        <f t="shared" si="13"/>
        <v>94.973419746976873</v>
      </c>
      <c r="M62" s="55">
        <f t="shared" si="13"/>
        <v>35.125220778379344</v>
      </c>
      <c r="N62" s="55">
        <f t="shared" si="13"/>
        <v>56.228934484072909</v>
      </c>
      <c r="O62" s="55">
        <f t="shared" si="13"/>
        <v>19.298550387802464</v>
      </c>
      <c r="P62" s="55">
        <f t="shared" si="13"/>
        <v>27.596296424795113</v>
      </c>
      <c r="Q62" s="55">
        <f t="shared" si="13"/>
        <v>-21.332027015275784</v>
      </c>
      <c r="R62" s="55">
        <f t="shared" si="13"/>
        <v>29.273228116315465</v>
      </c>
      <c r="S62" s="55">
        <f t="shared" si="13"/>
        <v>12.666557816672878</v>
      </c>
      <c r="T62" s="55">
        <f t="shared" si="13"/>
        <v>17.145640556116874</v>
      </c>
      <c r="U62" s="55">
        <f t="shared" si="13"/>
        <v>12.710224007818908</v>
      </c>
      <c r="V62" s="55">
        <f t="shared" si="13"/>
        <v>27.076372043551331</v>
      </c>
      <c r="W62" s="55">
        <f t="shared" si="13"/>
        <v>0.52640887749817011</v>
      </c>
      <c r="X62" s="55">
        <f t="shared" si="13"/>
        <v>-7.7063535381482637</v>
      </c>
      <c r="Y62" s="55">
        <f t="shared" si="13"/>
        <v>8.9860685672738043</v>
      </c>
      <c r="Z62" s="55">
        <f t="shared" si="13"/>
        <v>7.6192380368653687</v>
      </c>
      <c r="AA62" s="55">
        <f t="shared" si="13"/>
        <v>67.944185299701132</v>
      </c>
      <c r="AB62" s="55">
        <f t="shared" si="13"/>
        <v>-28.015446484858231</v>
      </c>
      <c r="AC62" s="55">
        <f t="shared" si="13"/>
        <v>20.52962665724742</v>
      </c>
      <c r="AD62" s="55">
        <f t="shared" si="13"/>
        <v>-19.248515407038809</v>
      </c>
      <c r="AE62" s="55">
        <f t="shared" si="14"/>
        <v>-9.0593547706585866</v>
      </c>
      <c r="AF62" s="55">
        <f t="shared" si="16"/>
        <v>15.241970721162289</v>
      </c>
      <c r="AG62" s="28"/>
      <c r="AH62" s="28"/>
      <c r="AI62" s="28"/>
      <c r="AJ62" s="28"/>
      <c r="AK62" s="28"/>
      <c r="AL62" s="28"/>
    </row>
    <row r="63" spans="1:38" ht="12.75" customHeight="1">
      <c r="B63" s="68" t="s">
        <v>125</v>
      </c>
      <c r="C63" s="54" t="s">
        <v>97</v>
      </c>
      <c r="D63" s="55">
        <f t="shared" si="12"/>
        <v>-17.505979866280612</v>
      </c>
      <c r="E63" s="55">
        <f t="shared" si="13"/>
        <v>23.434263238366526</v>
      </c>
      <c r="F63" s="55">
        <f t="shared" si="13"/>
        <v>15.58505205375431</v>
      </c>
      <c r="G63" s="55">
        <f t="shared" si="13"/>
        <v>14.588824807971562</v>
      </c>
      <c r="H63" s="55">
        <f t="shared" si="13"/>
        <v>67.617679999088494</v>
      </c>
      <c r="I63" s="55">
        <f t="shared" si="13"/>
        <v>23.386741584777653</v>
      </c>
      <c r="J63" s="55">
        <f t="shared" si="13"/>
        <v>3.1036074055611067</v>
      </c>
      <c r="K63" s="55">
        <f t="shared" si="13"/>
        <v>47.443674873777923</v>
      </c>
      <c r="L63" s="55">
        <f t="shared" si="13"/>
        <v>98.330881966601112</v>
      </c>
      <c r="M63" s="55">
        <f t="shared" si="13"/>
        <v>70.707870664987126</v>
      </c>
      <c r="N63" s="55">
        <f t="shared" si="13"/>
        <v>68.658112967449426</v>
      </c>
      <c r="O63" s="55">
        <f t="shared" si="13"/>
        <v>43.327712882147296</v>
      </c>
      <c r="P63" s="55">
        <f t="shared" si="13"/>
        <v>58.384503727393735</v>
      </c>
      <c r="Q63" s="55">
        <f t="shared" si="13"/>
        <v>-14.700520263838243</v>
      </c>
      <c r="R63" s="55">
        <f t="shared" si="13"/>
        <v>54.505855688694027</v>
      </c>
      <c r="S63" s="55">
        <f t="shared" si="13"/>
        <v>31.282967770400774</v>
      </c>
      <c r="T63" s="55">
        <f t="shared" si="13"/>
        <v>25.774132637355351</v>
      </c>
      <c r="U63" s="55">
        <f t="shared" si="13"/>
        <v>10.899995291740751</v>
      </c>
      <c r="V63" s="55">
        <f t="shared" si="13"/>
        <v>5.4970127195125258</v>
      </c>
      <c r="W63" s="55">
        <f t="shared" si="13"/>
        <v>-2.6117730218319934</v>
      </c>
      <c r="X63" s="55">
        <f t="shared" si="13"/>
        <v>-6.6614004378260461</v>
      </c>
      <c r="Y63" s="55">
        <f t="shared" si="13"/>
        <v>11.714270560576523</v>
      </c>
      <c r="Z63" s="55">
        <f t="shared" si="13"/>
        <v>35.594901046356057</v>
      </c>
      <c r="AA63" s="55">
        <f t="shared" si="13"/>
        <v>-11.981614076089926</v>
      </c>
      <c r="AB63" s="55">
        <f t="shared" si="13"/>
        <v>-3.6913023802630249</v>
      </c>
      <c r="AC63" s="55">
        <f t="shared" si="13"/>
        <v>18.390531554279406</v>
      </c>
      <c r="AD63" s="55">
        <f t="shared" si="13"/>
        <v>-1.001080359965826</v>
      </c>
      <c r="AE63" s="55">
        <f>IF(AD17=0,"--",(AE17/AD17)*100-100)</f>
        <v>11.478759086222553</v>
      </c>
      <c r="AF63" s="55">
        <f t="shared" si="16"/>
        <v>20.314731642380845</v>
      </c>
      <c r="AG63" s="28"/>
      <c r="AH63" s="28"/>
      <c r="AI63" s="28"/>
      <c r="AJ63" s="28"/>
      <c r="AK63" s="28"/>
      <c r="AL63" s="28"/>
    </row>
    <row r="64" spans="1:38" ht="12.75" customHeight="1">
      <c r="B64" s="68" t="s">
        <v>256</v>
      </c>
      <c r="C64" s="54" t="s">
        <v>97</v>
      </c>
      <c r="D64" s="55">
        <f t="shared" si="12"/>
        <v>283.76909690847765</v>
      </c>
      <c r="E64" s="55">
        <f t="shared" si="13"/>
        <v>100.88993518703288</v>
      </c>
      <c r="F64" s="55">
        <f t="shared" si="13"/>
        <v>85.913468418413572</v>
      </c>
      <c r="G64" s="55">
        <f t="shared" si="13"/>
        <v>8.0724652746825996</v>
      </c>
      <c r="H64" s="55">
        <f t="shared" si="13"/>
        <v>69.477647594019004</v>
      </c>
      <c r="I64" s="55">
        <f t="shared" si="13"/>
        <v>38.02885455269552</v>
      </c>
      <c r="J64" s="55">
        <f t="shared" si="13"/>
        <v>89.763195313897512</v>
      </c>
      <c r="K64" s="55">
        <f t="shared" si="13"/>
        <v>62.069229726594159</v>
      </c>
      <c r="L64" s="55">
        <f t="shared" si="13"/>
        <v>100.4147838174232</v>
      </c>
      <c r="M64" s="55">
        <f t="shared" si="13"/>
        <v>74.601137804194337</v>
      </c>
      <c r="N64" s="55">
        <f t="shared" si="13"/>
        <v>104.561744912156</v>
      </c>
      <c r="O64" s="55">
        <f t="shared" si="13"/>
        <v>47.908903438549601</v>
      </c>
      <c r="P64" s="55">
        <f t="shared" si="13"/>
        <v>45.405133990865664</v>
      </c>
      <c r="Q64" s="55">
        <f t="shared" si="13"/>
        <v>1.664839083514579</v>
      </c>
      <c r="R64" s="55">
        <f t="shared" si="13"/>
        <v>32.124451939422016</v>
      </c>
      <c r="S64" s="55">
        <f t="shared" si="13"/>
        <v>29.079848307734949</v>
      </c>
      <c r="T64" s="55">
        <f t="shared" si="13"/>
        <v>37.221729178438835</v>
      </c>
      <c r="U64" s="55">
        <f t="shared" si="13"/>
        <v>11.974700301020675</v>
      </c>
      <c r="V64" s="55">
        <f t="shared" si="13"/>
        <v>17.490595894814803</v>
      </c>
      <c r="W64" s="55">
        <f t="shared" si="13"/>
        <v>10.781206499042611</v>
      </c>
      <c r="X64" s="55">
        <f t="shared" si="13"/>
        <v>-4.2022918406000542</v>
      </c>
      <c r="Y64" s="55">
        <f t="shared" si="13"/>
        <v>9.5055571744669294</v>
      </c>
      <c r="Z64" s="55">
        <f t="shared" si="13"/>
        <v>22.822694298091989</v>
      </c>
      <c r="AA64" s="55">
        <f t="shared" si="13"/>
        <v>8.5118059408561493</v>
      </c>
      <c r="AB64" s="55">
        <f t="shared" si="13"/>
        <v>-7.772644669171541</v>
      </c>
      <c r="AC64" s="55">
        <f t="shared" si="13"/>
        <v>5.4845074397935178</v>
      </c>
      <c r="AD64" s="55">
        <f t="shared" si="13"/>
        <v>23.57422240762186</v>
      </c>
      <c r="AE64" s="55">
        <f t="shared" si="14"/>
        <v>14.829452222181445</v>
      </c>
      <c r="AF64" s="55">
        <f t="shared" si="16"/>
        <v>38.038702397817104</v>
      </c>
      <c r="AG64" s="28"/>
      <c r="AH64" s="28"/>
      <c r="AI64" s="28"/>
      <c r="AJ64" s="28"/>
      <c r="AK64" s="28"/>
      <c r="AL64" s="28"/>
    </row>
    <row r="65" spans="1:38" ht="12.75" customHeight="1">
      <c r="B65" s="68" t="s">
        <v>146</v>
      </c>
      <c r="C65" s="54" t="s">
        <v>97</v>
      </c>
      <c r="D65" s="55">
        <f t="shared" si="12"/>
        <v>-7.6202637393287205</v>
      </c>
      <c r="E65" s="55">
        <f t="shared" si="13"/>
        <v>30.06265777950162</v>
      </c>
      <c r="F65" s="55">
        <f t="shared" si="13"/>
        <v>31.748240428276745</v>
      </c>
      <c r="G65" s="55">
        <f t="shared" si="13"/>
        <v>23.221312529792186</v>
      </c>
      <c r="H65" s="55">
        <f t="shared" si="13"/>
        <v>73.259743940277616</v>
      </c>
      <c r="I65" s="55">
        <f t="shared" si="13"/>
        <v>30.180388453084419</v>
      </c>
      <c r="J65" s="55">
        <f t="shared" si="13"/>
        <v>51.630354743440279</v>
      </c>
      <c r="K65" s="55">
        <f t="shared" si="13"/>
        <v>19.752608084342469</v>
      </c>
      <c r="L65" s="55">
        <f t="shared" si="13"/>
        <v>57.705918989597194</v>
      </c>
      <c r="M65" s="55">
        <f t="shared" si="13"/>
        <v>30.282134100929994</v>
      </c>
      <c r="N65" s="55">
        <f t="shared" si="13"/>
        <v>53.622870827680828</v>
      </c>
      <c r="O65" s="55">
        <f t="shared" ref="E65:AE74" si="17">IF(N19=0,"--",(O19/N19)*100-100)</f>
        <v>30.130890359772536</v>
      </c>
      <c r="P65" s="55">
        <f t="shared" si="17"/>
        <v>46.085847779670132</v>
      </c>
      <c r="Q65" s="55">
        <f t="shared" si="17"/>
        <v>-14.709154742373116</v>
      </c>
      <c r="R65" s="55">
        <f t="shared" si="17"/>
        <v>61.125053421671566</v>
      </c>
      <c r="S65" s="55">
        <f t="shared" si="17"/>
        <v>28.703250503252008</v>
      </c>
      <c r="T65" s="55">
        <f t="shared" si="17"/>
        <v>27.77958508892678</v>
      </c>
      <c r="U65" s="55">
        <f t="shared" si="17"/>
        <v>-18.987900101851878</v>
      </c>
      <c r="V65" s="55">
        <f t="shared" si="17"/>
        <v>14.855130285368162</v>
      </c>
      <c r="W65" s="55">
        <f t="shared" si="17"/>
        <v>18.20538462396182</v>
      </c>
      <c r="X65" s="55">
        <f t="shared" si="17"/>
        <v>-14.137977105485945</v>
      </c>
      <c r="Y65" s="55">
        <f t="shared" si="17"/>
        <v>-1.5774958873620903E-2</v>
      </c>
      <c r="Z65" s="55">
        <f t="shared" si="17"/>
        <v>20.602796057670346</v>
      </c>
      <c r="AA65" s="55">
        <f t="shared" si="17"/>
        <v>25.286036578052645</v>
      </c>
      <c r="AB65" s="55">
        <f t="shared" si="17"/>
        <v>6.3121711110854903</v>
      </c>
      <c r="AC65" s="55">
        <f t="shared" si="17"/>
        <v>-6.2331421216373144</v>
      </c>
      <c r="AD65" s="55">
        <f t="shared" si="17"/>
        <v>-4.2974288325918479</v>
      </c>
      <c r="AE65" s="55">
        <f t="shared" si="17"/>
        <v>18.830695568964558</v>
      </c>
      <c r="AF65" s="55">
        <f t="shared" si="16"/>
        <v>19.49918080212165</v>
      </c>
      <c r="AG65" s="28"/>
      <c r="AH65" s="28"/>
      <c r="AI65" s="28"/>
      <c r="AJ65" s="28"/>
      <c r="AK65" s="28"/>
      <c r="AL65" s="28"/>
    </row>
    <row r="66" spans="1:38" ht="12.75" customHeight="1">
      <c r="B66" s="68" t="s">
        <v>250</v>
      </c>
      <c r="C66" s="54" t="s">
        <v>97</v>
      </c>
      <c r="D66" s="55">
        <f t="shared" si="12"/>
        <v>-39.431080735560911</v>
      </c>
      <c r="E66" s="55">
        <f t="shared" si="17"/>
        <v>58.945322969713231</v>
      </c>
      <c r="F66" s="55">
        <f t="shared" si="17"/>
        <v>17.890055225327743</v>
      </c>
      <c r="G66" s="55">
        <f t="shared" si="17"/>
        <v>159.5772527507894</v>
      </c>
      <c r="H66" s="55">
        <f t="shared" si="17"/>
        <v>99.892684942829618</v>
      </c>
      <c r="I66" s="55">
        <f t="shared" si="17"/>
        <v>89.814137769198368</v>
      </c>
      <c r="J66" s="55">
        <f t="shared" si="17"/>
        <v>40.251241448194662</v>
      </c>
      <c r="K66" s="55">
        <f t="shared" si="17"/>
        <v>2.2735486142392034</v>
      </c>
      <c r="L66" s="55">
        <f t="shared" si="17"/>
        <v>102.70112719721442</v>
      </c>
      <c r="M66" s="55">
        <f t="shared" si="17"/>
        <v>27.137637593825502</v>
      </c>
      <c r="N66" s="55">
        <f t="shared" si="17"/>
        <v>21.958240045338101</v>
      </c>
      <c r="O66" s="55">
        <f t="shared" si="17"/>
        <v>84.193031506374041</v>
      </c>
      <c r="P66" s="55">
        <f t="shared" si="17"/>
        <v>27.51136871721134</v>
      </c>
      <c r="Q66" s="55">
        <f t="shared" si="17"/>
        <v>4.954654394598407</v>
      </c>
      <c r="R66" s="55">
        <f t="shared" si="17"/>
        <v>64.258188733385424</v>
      </c>
      <c r="S66" s="55">
        <f t="shared" si="17"/>
        <v>47.927539509703251</v>
      </c>
      <c r="T66" s="55">
        <f t="shared" si="17"/>
        <v>-5.4461467728398389</v>
      </c>
      <c r="U66" s="55">
        <f t="shared" si="17"/>
        <v>14.88014805666667</v>
      </c>
      <c r="V66" s="55">
        <f t="shared" si="17"/>
        <v>42.185380616602146</v>
      </c>
      <c r="W66" s="55">
        <f t="shared" si="17"/>
        <v>4.3514976511221306</v>
      </c>
      <c r="X66" s="55">
        <f t="shared" si="17"/>
        <v>11.502217866497915</v>
      </c>
      <c r="Y66" s="55">
        <f t="shared" si="17"/>
        <v>1.2004181191718004</v>
      </c>
      <c r="Z66" s="55">
        <f t="shared" si="17"/>
        <v>29.885771841236277</v>
      </c>
      <c r="AA66" s="55">
        <f t="shared" si="17"/>
        <v>2.9839349183782247</v>
      </c>
      <c r="AB66" s="55">
        <f t="shared" si="17"/>
        <v>-10.052685946461935</v>
      </c>
      <c r="AC66" s="55">
        <f t="shared" si="17"/>
        <v>7.5891334638177312</v>
      </c>
      <c r="AD66" s="55">
        <f t="shared" si="17"/>
        <v>-33.823778787956755</v>
      </c>
      <c r="AE66" s="55">
        <f t="shared" si="17"/>
        <v>40.053365867689308</v>
      </c>
      <c r="AF66" s="55">
        <f t="shared" si="16"/>
        <v>25.081556638521853</v>
      </c>
      <c r="AG66" s="28"/>
      <c r="AH66" s="28"/>
      <c r="AI66" s="28"/>
      <c r="AJ66" s="28"/>
      <c r="AK66" s="28"/>
      <c r="AL66" s="28"/>
    </row>
    <row r="67" spans="1:38" ht="12.75" customHeight="1">
      <c r="B67" s="68" t="s">
        <v>251</v>
      </c>
      <c r="C67" s="54" t="s">
        <v>97</v>
      </c>
      <c r="D67" s="55">
        <f t="shared" si="12"/>
        <v>-60.175246032779562</v>
      </c>
      <c r="E67" s="55">
        <f t="shared" si="17"/>
        <v>270.76773952445461</v>
      </c>
      <c r="F67" s="55">
        <f t="shared" si="17"/>
        <v>241.52783946125913</v>
      </c>
      <c r="G67" s="55">
        <f t="shared" si="17"/>
        <v>22.316529033852689</v>
      </c>
      <c r="H67" s="55">
        <f t="shared" si="17"/>
        <v>1.0571825605970417</v>
      </c>
      <c r="I67" s="55">
        <f t="shared" si="17"/>
        <v>134.97114786291243</v>
      </c>
      <c r="J67" s="55">
        <f t="shared" si="17"/>
        <v>36.498484096027198</v>
      </c>
      <c r="K67" s="55">
        <f t="shared" si="17"/>
        <v>10.593144833547811</v>
      </c>
      <c r="L67" s="55">
        <f t="shared" si="17"/>
        <v>-4.7374225481548535</v>
      </c>
      <c r="M67" s="55">
        <f t="shared" si="17"/>
        <v>75.610981301704498</v>
      </c>
      <c r="N67" s="55">
        <f t="shared" si="17"/>
        <v>24.813272780607591</v>
      </c>
      <c r="O67" s="55">
        <f t="shared" si="17"/>
        <v>30.366792412686607</v>
      </c>
      <c r="P67" s="55">
        <f t="shared" si="17"/>
        <v>7.916292533355147</v>
      </c>
      <c r="Q67" s="55">
        <f t="shared" si="17"/>
        <v>53.797749291484593</v>
      </c>
      <c r="R67" s="55">
        <f t="shared" si="17"/>
        <v>33.84098955903832</v>
      </c>
      <c r="S67" s="55">
        <f t="shared" si="17"/>
        <v>-3.3177630887803105</v>
      </c>
      <c r="T67" s="55">
        <f t="shared" si="17"/>
        <v>20.92855715487336</v>
      </c>
      <c r="U67" s="55">
        <f t="shared" si="17"/>
        <v>7.3801080989538406</v>
      </c>
      <c r="V67" s="55">
        <f t="shared" si="17"/>
        <v>13.244032136350214</v>
      </c>
      <c r="W67" s="55">
        <f t="shared" si="17"/>
        <v>27.893408060519036</v>
      </c>
      <c r="X67" s="55">
        <f t="shared" si="17"/>
        <v>4.520292045596193</v>
      </c>
      <c r="Y67" s="55">
        <f t="shared" si="17"/>
        <v>18.695592909310463</v>
      </c>
      <c r="Z67" s="55">
        <f t="shared" si="17"/>
        <v>12.413012544445664</v>
      </c>
      <c r="AA67" s="55">
        <f t="shared" si="17"/>
        <v>14.434478899417286</v>
      </c>
      <c r="AB67" s="55">
        <f t="shared" si="17"/>
        <v>-0.67318044789622888</v>
      </c>
      <c r="AC67" s="55">
        <f t="shared" si="17"/>
        <v>19.037023952637867</v>
      </c>
      <c r="AD67" s="55">
        <f t="shared" si="17"/>
        <v>8.5514804467095473E-2</v>
      </c>
      <c r="AE67" s="55">
        <f t="shared" si="17"/>
        <v>11.838294424138681</v>
      </c>
      <c r="AF67" s="55">
        <f t="shared" si="16"/>
        <v>24.012652184792206</v>
      </c>
      <c r="AG67" s="28"/>
      <c r="AH67" s="28"/>
      <c r="AI67" s="28"/>
      <c r="AJ67" s="28"/>
      <c r="AK67" s="28"/>
      <c r="AL67" s="28"/>
    </row>
    <row r="68" spans="1:38" ht="12.75" customHeight="1">
      <c r="B68" s="68" t="s">
        <v>252</v>
      </c>
      <c r="C68" s="54" t="s">
        <v>97</v>
      </c>
      <c r="D68" s="55">
        <f t="shared" si="12"/>
        <v>22.899108920586173</v>
      </c>
      <c r="E68" s="55">
        <f t="shared" si="17"/>
        <v>20.525541396875653</v>
      </c>
      <c r="F68" s="55">
        <f t="shared" si="17"/>
        <v>85.539616432721516</v>
      </c>
      <c r="G68" s="55">
        <f t="shared" si="17"/>
        <v>75.648458110714557</v>
      </c>
      <c r="H68" s="55">
        <f t="shared" si="17"/>
        <v>35.826865179160194</v>
      </c>
      <c r="I68" s="55">
        <f t="shared" si="17"/>
        <v>32.918020143182019</v>
      </c>
      <c r="J68" s="55">
        <f t="shared" si="17"/>
        <v>12.203545309345046</v>
      </c>
      <c r="K68" s="55">
        <f t="shared" si="17"/>
        <v>9.9961058236850704</v>
      </c>
      <c r="L68" s="55">
        <f t="shared" si="17"/>
        <v>59.124914223937026</v>
      </c>
      <c r="M68" s="55">
        <f t="shared" si="17"/>
        <v>99.030043060321304</v>
      </c>
      <c r="N68" s="55">
        <f t="shared" si="17"/>
        <v>74.601961044580577</v>
      </c>
      <c r="O68" s="55">
        <f t="shared" si="17"/>
        <v>27.049676344509194</v>
      </c>
      <c r="P68" s="55">
        <f t="shared" si="17"/>
        <v>85.341170937836324</v>
      </c>
      <c r="Q68" s="55">
        <f t="shared" si="17"/>
        <v>-16.643571890178436</v>
      </c>
      <c r="R68" s="55">
        <f t="shared" si="17"/>
        <v>83.689417471140928</v>
      </c>
      <c r="S68" s="55">
        <f t="shared" si="17"/>
        <v>-5.855900624823775</v>
      </c>
      <c r="T68" s="55">
        <f t="shared" si="17"/>
        <v>-13.735435434085787</v>
      </c>
      <c r="U68" s="55">
        <f t="shared" si="17"/>
        <v>21.440495752297565</v>
      </c>
      <c r="V68" s="55">
        <f t="shared" si="17"/>
        <v>48.213668995862179</v>
      </c>
      <c r="W68" s="55">
        <f t="shared" si="17"/>
        <v>19.426728438080531</v>
      </c>
      <c r="X68" s="55">
        <f t="shared" si="17"/>
        <v>-1.0072645749011997</v>
      </c>
      <c r="Y68" s="55">
        <f t="shared" si="17"/>
        <v>0.97044007630478291</v>
      </c>
      <c r="Z68" s="55">
        <f t="shared" si="17"/>
        <v>17.166920995066207</v>
      </c>
      <c r="AA68" s="55">
        <f t="shared" si="17"/>
        <v>13.878456072848479</v>
      </c>
      <c r="AB68" s="55">
        <f t="shared" si="17"/>
        <v>-0.5859695179626101</v>
      </c>
      <c r="AC68" s="55">
        <f t="shared" si="17"/>
        <v>25.685303557065552</v>
      </c>
      <c r="AD68" s="55">
        <f t="shared" si="17"/>
        <v>-24.932821828818902</v>
      </c>
      <c r="AE68" s="55">
        <f t="shared" si="17"/>
        <v>16.096026857165825</v>
      </c>
      <c r="AF68" s="55">
        <f t="shared" si="16"/>
        <v>24.257537558175414</v>
      </c>
      <c r="AG68" s="28"/>
      <c r="AH68" s="28"/>
      <c r="AI68" s="28"/>
      <c r="AJ68" s="28"/>
      <c r="AK68" s="28"/>
      <c r="AL68" s="28"/>
    </row>
    <row r="69" spans="1:38" ht="12.75" customHeight="1">
      <c r="B69" s="68" t="s">
        <v>253</v>
      </c>
      <c r="C69" s="54" t="s">
        <v>97</v>
      </c>
      <c r="D69" s="55">
        <f t="shared" si="12"/>
        <v>-19.342539216358006</v>
      </c>
      <c r="E69" s="55">
        <f t="shared" si="17"/>
        <v>30.977766757583282</v>
      </c>
      <c r="F69" s="55">
        <f t="shared" si="17"/>
        <v>77.026584071292859</v>
      </c>
      <c r="G69" s="55">
        <f t="shared" si="17"/>
        <v>2.9289871252497193</v>
      </c>
      <c r="H69" s="55">
        <f t="shared" si="17"/>
        <v>-14.100055507295323</v>
      </c>
      <c r="I69" s="55">
        <f t="shared" si="17"/>
        <v>32.227464002038232</v>
      </c>
      <c r="J69" s="55">
        <f t="shared" si="17"/>
        <v>44.599399340392409</v>
      </c>
      <c r="K69" s="55">
        <f t="shared" si="17"/>
        <v>1.9609755354691458</v>
      </c>
      <c r="L69" s="55">
        <f t="shared" si="17"/>
        <v>178.19582454290992</v>
      </c>
      <c r="M69" s="55">
        <f t="shared" si="17"/>
        <v>-11.193698611891932</v>
      </c>
      <c r="N69" s="55">
        <f t="shared" si="17"/>
        <v>47.014220257562783</v>
      </c>
      <c r="O69" s="55">
        <f t="shared" si="17"/>
        <v>7.6149658782625522</v>
      </c>
      <c r="P69" s="55">
        <f t="shared" si="17"/>
        <v>60.227614602784115</v>
      </c>
      <c r="Q69" s="55">
        <f t="shared" si="17"/>
        <v>55.189883763092467</v>
      </c>
      <c r="R69" s="55">
        <f t="shared" si="17"/>
        <v>-7.3759611200303681</v>
      </c>
      <c r="S69" s="55">
        <f t="shared" si="17"/>
        <v>4.2253314408986</v>
      </c>
      <c r="T69" s="55">
        <f t="shared" si="17"/>
        <v>127.93841068141836</v>
      </c>
      <c r="U69" s="55">
        <f t="shared" si="17"/>
        <v>20.06309769450742</v>
      </c>
      <c r="V69" s="55">
        <f t="shared" si="17"/>
        <v>-30.027542258863889</v>
      </c>
      <c r="W69" s="55">
        <f t="shared" si="17"/>
        <v>7.7386679035456325</v>
      </c>
      <c r="X69" s="55">
        <f t="shared" si="17"/>
        <v>10.19145747013421</v>
      </c>
      <c r="Y69" s="55">
        <f t="shared" si="17"/>
        <v>12.637040849746413</v>
      </c>
      <c r="Z69" s="55">
        <f t="shared" si="17"/>
        <v>29.181386726435989</v>
      </c>
      <c r="AA69" s="55">
        <f t="shared" si="17"/>
        <v>3.7006415464939408</v>
      </c>
      <c r="AB69" s="55">
        <f t="shared" si="17"/>
        <v>-6.0728975342298526</v>
      </c>
      <c r="AC69" s="55">
        <f t="shared" si="17"/>
        <v>14.670939540756535</v>
      </c>
      <c r="AD69" s="55">
        <f t="shared" si="17"/>
        <v>-0.65313509447392448</v>
      </c>
      <c r="AE69" s="55">
        <f t="shared" ref="AE69:AE74" si="18">IF(AD23=0,"--",(AE23/AD23)*100-100)</f>
        <v>27.649091536689596</v>
      </c>
      <c r="AF69" s="55">
        <f t="shared" si="16"/>
        <v>18.62782103179763</v>
      </c>
      <c r="AG69" s="28"/>
      <c r="AH69" s="28"/>
      <c r="AI69" s="28"/>
      <c r="AJ69" s="28"/>
      <c r="AK69" s="28"/>
      <c r="AL69" s="28"/>
    </row>
    <row r="70" spans="1:38" ht="12.75" customHeight="1">
      <c r="B70" s="68" t="s">
        <v>254</v>
      </c>
      <c r="C70" s="54" t="s">
        <v>97</v>
      </c>
      <c r="D70" s="55">
        <f t="shared" si="12"/>
        <v>-100</v>
      </c>
      <c r="E70" s="55" t="str">
        <f t="shared" si="17"/>
        <v>--</v>
      </c>
      <c r="F70" s="55" t="str">
        <f t="shared" si="17"/>
        <v>--</v>
      </c>
      <c r="G70" s="55" t="str">
        <f t="shared" si="17"/>
        <v>--</v>
      </c>
      <c r="H70" s="55" t="str">
        <f t="shared" si="17"/>
        <v>--</v>
      </c>
      <c r="I70" s="55">
        <f t="shared" si="17"/>
        <v>53.127362505484967</v>
      </c>
      <c r="J70" s="55">
        <f t="shared" si="17"/>
        <v>-1.007094892022991</v>
      </c>
      <c r="K70" s="55">
        <f t="shared" si="17"/>
        <v>84.962752155352774</v>
      </c>
      <c r="L70" s="55">
        <f t="shared" si="17"/>
        <v>134.19749594599696</v>
      </c>
      <c r="M70" s="55">
        <f t="shared" si="17"/>
        <v>-16.476536373271031</v>
      </c>
      <c r="N70" s="55">
        <f t="shared" si="17"/>
        <v>64.873311158180456</v>
      </c>
      <c r="O70" s="55">
        <f t="shared" si="17"/>
        <v>120.15587465948343</v>
      </c>
      <c r="P70" s="55">
        <f t="shared" si="17"/>
        <v>-11.504950037537924</v>
      </c>
      <c r="Q70" s="55">
        <f t="shared" si="17"/>
        <v>-18.936902034277566</v>
      </c>
      <c r="R70" s="55">
        <f t="shared" si="17"/>
        <v>85.50299001370837</v>
      </c>
      <c r="S70" s="55">
        <f t="shared" si="17"/>
        <v>26.502440528742198</v>
      </c>
      <c r="T70" s="55">
        <f t="shared" si="17"/>
        <v>36.309731112939772</v>
      </c>
      <c r="U70" s="55">
        <f t="shared" si="17"/>
        <v>-7.9541566546792239</v>
      </c>
      <c r="V70" s="55">
        <f t="shared" si="17"/>
        <v>15.239212909617407</v>
      </c>
      <c r="W70" s="55">
        <f t="shared" si="17"/>
        <v>35.778656514033372</v>
      </c>
      <c r="X70" s="55">
        <f t="shared" si="17"/>
        <v>7.7881580135089337</v>
      </c>
      <c r="Y70" s="55">
        <f t="shared" si="17"/>
        <v>15.130471534738277</v>
      </c>
      <c r="Z70" s="55">
        <f t="shared" si="17"/>
        <v>-31.457110792825077</v>
      </c>
      <c r="AA70" s="55">
        <f t="shared" si="17"/>
        <v>-1.5247110111684634</v>
      </c>
      <c r="AB70" s="55">
        <f t="shared" si="17"/>
        <v>4.9937326916731877</v>
      </c>
      <c r="AC70" s="55">
        <f t="shared" si="17"/>
        <v>23.172856992899042</v>
      </c>
      <c r="AD70" s="55">
        <f t="shared" si="17"/>
        <v>20.293731265556801</v>
      </c>
      <c r="AE70" s="55">
        <f t="shared" si="18"/>
        <v>38.605922222179288</v>
      </c>
      <c r="AF70" s="55">
        <f t="shared" si="16"/>
        <v>25.390521483952377</v>
      </c>
      <c r="AG70" s="28"/>
      <c r="AH70" s="28"/>
      <c r="AI70" s="28"/>
      <c r="AJ70" s="28"/>
      <c r="AK70" s="28"/>
      <c r="AL70" s="28"/>
    </row>
    <row r="71" spans="1:38" ht="12.75" customHeight="1">
      <c r="B71" s="68" t="s">
        <v>255</v>
      </c>
      <c r="C71" s="54" t="s">
        <v>97</v>
      </c>
      <c r="D71" s="55">
        <f t="shared" si="12"/>
        <v>-2.753861635146464</v>
      </c>
      <c r="E71" s="55">
        <f t="shared" si="17"/>
        <v>26.234521354501211</v>
      </c>
      <c r="F71" s="55">
        <f t="shared" si="17"/>
        <v>9.1382479784567749</v>
      </c>
      <c r="G71" s="55">
        <f t="shared" si="17"/>
        <v>14.696577705869458</v>
      </c>
      <c r="H71" s="55">
        <f t="shared" si="17"/>
        <v>107.13956177849866</v>
      </c>
      <c r="I71" s="55">
        <f t="shared" si="17"/>
        <v>15.690318072414172</v>
      </c>
      <c r="J71" s="55">
        <f t="shared" si="17"/>
        <v>66.50903258596361</v>
      </c>
      <c r="K71" s="55">
        <f t="shared" si="17"/>
        <v>24.392819414012351</v>
      </c>
      <c r="L71" s="55">
        <f t="shared" si="17"/>
        <v>47.405230930079512</v>
      </c>
      <c r="M71" s="55">
        <f t="shared" si="17"/>
        <v>27.922173834889236</v>
      </c>
      <c r="N71" s="55">
        <f t="shared" si="17"/>
        <v>56.740737257308695</v>
      </c>
      <c r="O71" s="55">
        <f t="shared" si="17"/>
        <v>23.90440657397923</v>
      </c>
      <c r="P71" s="55">
        <f t="shared" si="17"/>
        <v>46.175331317797259</v>
      </c>
      <c r="Q71" s="55">
        <f t="shared" si="17"/>
        <v>-27.657733891554344</v>
      </c>
      <c r="R71" s="55">
        <f t="shared" si="17"/>
        <v>69.802387031214607</v>
      </c>
      <c r="S71" s="55">
        <f t="shared" si="17"/>
        <v>43.890485792036003</v>
      </c>
      <c r="T71" s="55">
        <f t="shared" si="17"/>
        <v>35.592216301805394</v>
      </c>
      <c r="U71" s="55">
        <f t="shared" si="17"/>
        <v>-37.132829422852552</v>
      </c>
      <c r="V71" s="55">
        <f t="shared" si="17"/>
        <v>10.721095682775371</v>
      </c>
      <c r="W71" s="55">
        <f t="shared" si="17"/>
        <v>21.406828683242779</v>
      </c>
      <c r="X71" s="55">
        <f t="shared" si="17"/>
        <v>-33.546978447263228</v>
      </c>
      <c r="Y71" s="55">
        <f t="shared" si="17"/>
        <v>-9.6845441807878245</v>
      </c>
      <c r="Z71" s="55">
        <f t="shared" si="17"/>
        <v>26.36057198030997</v>
      </c>
      <c r="AA71" s="55">
        <f t="shared" si="17"/>
        <v>55.04016924586287</v>
      </c>
      <c r="AB71" s="55">
        <f t="shared" si="17"/>
        <v>18.656335550964215</v>
      </c>
      <c r="AC71" s="55">
        <f t="shared" si="17"/>
        <v>-29.704532994417747</v>
      </c>
      <c r="AD71" s="55">
        <f t="shared" si="17"/>
        <v>16.51583290609166</v>
      </c>
      <c r="AE71" s="55">
        <f t="shared" si="18"/>
        <v>12.631284378185242</v>
      </c>
      <c r="AF71" s="55">
        <f t="shared" si="16"/>
        <v>17.462403143282046</v>
      </c>
      <c r="AG71" s="28"/>
      <c r="AH71" s="28"/>
      <c r="AI71" s="28"/>
      <c r="AJ71" s="28"/>
      <c r="AK71" s="28"/>
      <c r="AL71" s="28"/>
    </row>
    <row r="72" spans="1:38" ht="12.75" customHeight="1">
      <c r="B72" s="68" t="s">
        <v>105</v>
      </c>
      <c r="C72" s="54" t="s">
        <v>97</v>
      </c>
      <c r="D72" s="55">
        <f t="shared" si="12"/>
        <v>60.05923907989461</v>
      </c>
      <c r="E72" s="55">
        <f t="shared" si="17"/>
        <v>18.11304718279186</v>
      </c>
      <c r="F72" s="55">
        <f t="shared" si="17"/>
        <v>11.755590124774542</v>
      </c>
      <c r="G72" s="55">
        <f t="shared" si="17"/>
        <v>25.686342821919709</v>
      </c>
      <c r="H72" s="55">
        <f t="shared" si="17"/>
        <v>27.524395304827692</v>
      </c>
      <c r="I72" s="55">
        <f t="shared" si="17"/>
        <v>26.574218785420541</v>
      </c>
      <c r="J72" s="55">
        <f t="shared" si="17"/>
        <v>41.258093444324743</v>
      </c>
      <c r="K72" s="55">
        <f t="shared" si="17"/>
        <v>35.059707777477996</v>
      </c>
      <c r="L72" s="55">
        <f t="shared" si="17"/>
        <v>53.956702235562005</v>
      </c>
      <c r="M72" s="55">
        <f t="shared" si="17"/>
        <v>63.611572332904871</v>
      </c>
      <c r="N72" s="55">
        <f t="shared" si="17"/>
        <v>22.818828875105424</v>
      </c>
      <c r="O72" s="55">
        <f t="shared" si="17"/>
        <v>-14.465810512098017</v>
      </c>
      <c r="P72" s="55">
        <f t="shared" si="17"/>
        <v>17.210767140375282</v>
      </c>
      <c r="Q72" s="55">
        <f t="shared" si="17"/>
        <v>18.862420470673541</v>
      </c>
      <c r="R72" s="55">
        <f t="shared" si="17"/>
        <v>63.836687671942428</v>
      </c>
      <c r="S72" s="55">
        <f t="shared" si="17"/>
        <v>27.783219853593266</v>
      </c>
      <c r="T72" s="55">
        <f t="shared" si="17"/>
        <v>21.873850399785795</v>
      </c>
      <c r="U72" s="55">
        <f t="shared" si="17"/>
        <v>14.445483630446503</v>
      </c>
      <c r="V72" s="55">
        <f t="shared" si="17"/>
        <v>14.853542215812183</v>
      </c>
      <c r="W72" s="55">
        <f t="shared" si="17"/>
        <v>6.0231566658898004</v>
      </c>
      <c r="X72" s="55">
        <f t="shared" si="17"/>
        <v>-6.4406551355008617</v>
      </c>
      <c r="Y72" s="55">
        <f t="shared" si="17"/>
        <v>6.8964738811673669</v>
      </c>
      <c r="Z72" s="55">
        <f t="shared" si="17"/>
        <v>11.563201586780991</v>
      </c>
      <c r="AA72" s="55">
        <f t="shared" si="17"/>
        <v>-14.181949639148783</v>
      </c>
      <c r="AB72" s="55">
        <f t="shared" si="17"/>
        <v>0.63249585374227024</v>
      </c>
      <c r="AC72" s="55">
        <f t="shared" si="17"/>
        <v>30.622181253639638</v>
      </c>
      <c r="AD72" s="55">
        <f t="shared" si="17"/>
        <v>-41.695044230429303</v>
      </c>
      <c r="AE72" s="55">
        <f t="shared" si="18"/>
        <v>7.4040452437701845</v>
      </c>
      <c r="AF72" s="55">
        <f t="shared" si="16"/>
        <v>16.531102326482738</v>
      </c>
      <c r="AG72" s="28"/>
      <c r="AH72" s="28"/>
      <c r="AI72" s="28"/>
      <c r="AJ72" s="28"/>
      <c r="AK72" s="28"/>
      <c r="AL72" s="28"/>
    </row>
    <row r="73" spans="1:38" ht="12.75" customHeight="1">
      <c r="B73" s="68" t="s">
        <v>106</v>
      </c>
      <c r="C73" s="54" t="s">
        <v>97</v>
      </c>
      <c r="D73" s="55">
        <f t="shared" si="12"/>
        <v>-28.88441977913557</v>
      </c>
      <c r="E73" s="55">
        <f t="shared" si="17"/>
        <v>12.549947207469032</v>
      </c>
      <c r="F73" s="55">
        <f t="shared" si="17"/>
        <v>8.5958168507186627</v>
      </c>
      <c r="G73" s="55">
        <f t="shared" si="17"/>
        <v>18.241991171418178</v>
      </c>
      <c r="H73" s="55">
        <f t="shared" si="17"/>
        <v>188.57892464098751</v>
      </c>
      <c r="I73" s="55">
        <f t="shared" si="17"/>
        <v>20.937885047492315</v>
      </c>
      <c r="J73" s="55">
        <f t="shared" si="17"/>
        <v>17.906428806348188</v>
      </c>
      <c r="K73" s="55">
        <f t="shared" si="17"/>
        <v>-4.3458116286951309</v>
      </c>
      <c r="L73" s="55">
        <f t="shared" si="17"/>
        <v>176.68804541435259</v>
      </c>
      <c r="M73" s="55">
        <f t="shared" si="17"/>
        <v>65.277730907826623</v>
      </c>
      <c r="N73" s="55">
        <f t="shared" si="17"/>
        <v>20.791987438586773</v>
      </c>
      <c r="O73" s="55">
        <f t="shared" si="17"/>
        <v>58.565695775825588</v>
      </c>
      <c r="P73" s="55">
        <f t="shared" si="17"/>
        <v>16.045047482925725</v>
      </c>
      <c r="Q73" s="55">
        <f t="shared" si="17"/>
        <v>-28.788534942798435</v>
      </c>
      <c r="R73" s="55">
        <f t="shared" si="17"/>
        <v>-10.673824413602176</v>
      </c>
      <c r="S73" s="55">
        <f t="shared" si="17"/>
        <v>33.884619149329723</v>
      </c>
      <c r="T73" s="55">
        <f t="shared" si="17"/>
        <v>12.253337227779923</v>
      </c>
      <c r="U73" s="55">
        <f t="shared" si="17"/>
        <v>13.861142534275928</v>
      </c>
      <c r="V73" s="55">
        <f t="shared" si="17"/>
        <v>11.925933475383687</v>
      </c>
      <c r="W73" s="55">
        <f t="shared" si="17"/>
        <v>6.158169568617879</v>
      </c>
      <c r="X73" s="55">
        <f t="shared" si="17"/>
        <v>0.44866306594428806</v>
      </c>
      <c r="Y73" s="55">
        <f t="shared" si="17"/>
        <v>2.2055557372553096</v>
      </c>
      <c r="Z73" s="55">
        <f t="shared" si="17"/>
        <v>19.449227119703764</v>
      </c>
      <c r="AA73" s="55">
        <f t="shared" si="17"/>
        <v>8.6700203309129762</v>
      </c>
      <c r="AB73" s="55">
        <f t="shared" si="17"/>
        <v>1.2630463233022766</v>
      </c>
      <c r="AC73" s="55">
        <f t="shared" si="17"/>
        <v>13.206368979974073</v>
      </c>
      <c r="AD73" s="55">
        <f t="shared" si="17"/>
        <v>-21.051153590074776</v>
      </c>
      <c r="AE73" s="55">
        <f t="shared" si="18"/>
        <v>13.669449443973392</v>
      </c>
      <c r="AF73" s="55">
        <f t="shared" si="16"/>
        <v>15.940164906723497</v>
      </c>
      <c r="AG73" s="28"/>
      <c r="AH73" s="28"/>
      <c r="AI73" s="28"/>
      <c r="AJ73" s="28"/>
      <c r="AK73" s="28"/>
      <c r="AL73" s="28"/>
    </row>
    <row r="74" spans="1:38" ht="12.75" customHeight="1">
      <c r="A74" s="68"/>
      <c r="B74" s="68" t="s">
        <v>126</v>
      </c>
      <c r="C74" s="54" t="s">
        <v>97</v>
      </c>
      <c r="D74" s="55">
        <f t="shared" si="12"/>
        <v>16.658744448757389</v>
      </c>
      <c r="E74" s="55">
        <f t="shared" si="17"/>
        <v>16.458252896404076</v>
      </c>
      <c r="F74" s="55">
        <f t="shared" si="17"/>
        <v>10.847229930676079</v>
      </c>
      <c r="G74" s="55">
        <f t="shared" si="17"/>
        <v>23.589734503106726</v>
      </c>
      <c r="H74" s="55">
        <f t="shared" si="17"/>
        <v>70.920695329831176</v>
      </c>
      <c r="I74" s="55">
        <f t="shared" si="17"/>
        <v>24.010051113340495</v>
      </c>
      <c r="J74" s="55">
        <f t="shared" si="17"/>
        <v>30.897776352895136</v>
      </c>
      <c r="K74" s="55">
        <f t="shared" si="17"/>
        <v>19.311995341140076</v>
      </c>
      <c r="L74" s="55">
        <f t="shared" si="17"/>
        <v>93.278719433826467</v>
      </c>
      <c r="M74" s="55">
        <f t="shared" si="17"/>
        <v>64.375765218220891</v>
      </c>
      <c r="N74" s="55">
        <f t="shared" si="17"/>
        <v>21.884105752641773</v>
      </c>
      <c r="O74" s="55">
        <f t="shared" si="17"/>
        <v>18.912513138822248</v>
      </c>
      <c r="P74" s="55">
        <f t="shared" si="17"/>
        <v>16.50032279304321</v>
      </c>
      <c r="Q74" s="55">
        <f t="shared" si="17"/>
        <v>-10.064822125119719</v>
      </c>
      <c r="R74" s="55">
        <f t="shared" si="17"/>
        <v>28.020999850571116</v>
      </c>
      <c r="S74" s="55">
        <f t="shared" si="17"/>
        <v>29.82958307203242</v>
      </c>
      <c r="T74" s="55">
        <f t="shared" si="17"/>
        <v>18.546423392999301</v>
      </c>
      <c r="U74" s="55">
        <f t="shared" si="17"/>
        <v>14.254107603078523</v>
      </c>
      <c r="V74" s="55">
        <f t="shared" si="17"/>
        <v>13.898026456709587</v>
      </c>
      <c r="W74" s="55">
        <f t="shared" si="17"/>
        <v>6.0664593303472998</v>
      </c>
      <c r="X74" s="55">
        <f t="shared" si="17"/>
        <v>-4.2291347884526971</v>
      </c>
      <c r="Y74" s="55">
        <f t="shared" si="17"/>
        <v>5.3171060074270571</v>
      </c>
      <c r="Z74" s="55">
        <f t="shared" si="17"/>
        <v>14.139874020832124</v>
      </c>
      <c r="AA74" s="55">
        <f t="shared" si="17"/>
        <v>-6.3679995610450391</v>
      </c>
      <c r="AB74" s="55">
        <f t="shared" si="17"/>
        <v>0.88273329302090531</v>
      </c>
      <c r="AC74" s="55">
        <f t="shared" si="17"/>
        <v>23.684564317796259</v>
      </c>
      <c r="AD74" s="55">
        <f t="shared" si="17"/>
        <v>-34.168190288214035</v>
      </c>
      <c r="AE74" s="55">
        <f t="shared" si="18"/>
        <v>10.143606573912891</v>
      </c>
      <c r="AF74" s="55">
        <f t="shared" si="16"/>
        <v>16.253238962480275</v>
      </c>
      <c r="AG74" s="28"/>
      <c r="AH74" s="28"/>
      <c r="AI74" s="28"/>
      <c r="AJ74" s="28"/>
      <c r="AK74" s="28"/>
      <c r="AL74" s="28"/>
    </row>
    <row r="75" spans="1:38" ht="12.75" customHeight="1">
      <c r="A75" s="68"/>
      <c r="B75" s="68"/>
      <c r="C75" s="37"/>
      <c r="D75" s="37"/>
      <c r="E75" s="37"/>
      <c r="F75" s="37"/>
      <c r="G75" s="37"/>
      <c r="H75" s="55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28"/>
      <c r="AH75" s="28"/>
      <c r="AI75" s="28"/>
      <c r="AJ75" s="28"/>
      <c r="AK75" s="28"/>
      <c r="AL75" s="28"/>
    </row>
    <row r="76" spans="1:38" ht="12.75" customHeight="1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28"/>
      <c r="AH76" s="28"/>
      <c r="AI76" s="28"/>
      <c r="AJ76" s="28"/>
      <c r="AK76" s="28"/>
      <c r="AL76" s="28"/>
    </row>
    <row r="77" spans="1:38" ht="12.75" customHeight="1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28"/>
      <c r="AH77" s="28"/>
      <c r="AI77" s="28"/>
      <c r="AJ77" s="28"/>
      <c r="AK77" s="28"/>
      <c r="AL77" s="28"/>
    </row>
    <row r="78" spans="1:38" ht="12.75" customHeight="1" thickBo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8"/>
      <c r="AH78" s="28"/>
      <c r="AI78" s="28"/>
      <c r="AJ78" s="28"/>
      <c r="AK78" s="28"/>
      <c r="AL78" s="28"/>
    </row>
    <row r="79" spans="1:38" ht="12.75" customHeight="1" thickTop="1">
      <c r="A79" s="38" t="s">
        <v>288</v>
      </c>
      <c r="B79" s="68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28"/>
      <c r="AH79" s="28"/>
      <c r="AI79" s="28"/>
      <c r="AJ79" s="28"/>
      <c r="AK79" s="28"/>
      <c r="AL79" s="28"/>
    </row>
    <row r="80" spans="1:38" ht="12.75" customHeight="1">
      <c r="A80" s="102" t="s">
        <v>159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37"/>
      <c r="Z80" s="37"/>
      <c r="AA80" s="37"/>
      <c r="AB80" s="37"/>
      <c r="AC80" s="37"/>
      <c r="AD80" s="37"/>
      <c r="AE80" s="37"/>
      <c r="AF80" s="37"/>
      <c r="AG80" s="28"/>
      <c r="AH80" s="28"/>
      <c r="AI80" s="28"/>
      <c r="AJ80" s="28"/>
      <c r="AK80" s="28"/>
      <c r="AL80" s="28"/>
    </row>
    <row r="81" spans="1:38" ht="12.75" customHeight="1">
      <c r="A81" s="27"/>
      <c r="B81" s="68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28"/>
      <c r="AH81" s="28"/>
      <c r="AI81" s="28"/>
      <c r="AJ81" s="28"/>
      <c r="AK81" s="28"/>
      <c r="AL81" s="28"/>
    </row>
    <row r="82" spans="1:38" ht="12.75" customHeight="1">
      <c r="A82" s="42"/>
      <c r="B82" s="68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28"/>
      <c r="AH82" s="28"/>
      <c r="AI82" s="28"/>
      <c r="AJ82" s="28"/>
      <c r="AK82" s="28"/>
      <c r="AL82" s="28"/>
    </row>
    <row r="83" spans="1:38" ht="12.75" customHeight="1">
      <c r="B83" s="6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28"/>
      <c r="AH83" s="28"/>
      <c r="AI83" s="28"/>
      <c r="AJ83" s="28"/>
      <c r="AK83" s="28"/>
      <c r="AL83" s="28"/>
    </row>
    <row r="84" spans="1:38" ht="12.75" customHeight="1">
      <c r="B84" s="68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28"/>
      <c r="AH84" s="28"/>
      <c r="AI84" s="28"/>
      <c r="AJ84" s="28"/>
      <c r="AK84" s="28"/>
      <c r="AL84" s="28"/>
    </row>
    <row r="85" spans="1:38" ht="12.75" customHeight="1">
      <c r="B85" s="68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28"/>
      <c r="AH85" s="28"/>
      <c r="AI85" s="28"/>
      <c r="AJ85" s="28"/>
      <c r="AK85" s="28"/>
      <c r="AL85" s="28"/>
    </row>
    <row r="86" spans="1:38" ht="12.75" customHeight="1">
      <c r="B86" s="6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28"/>
      <c r="AH86" s="28"/>
      <c r="AI86" s="28"/>
      <c r="AJ86" s="28"/>
      <c r="AK86" s="28"/>
      <c r="AL86" s="28"/>
    </row>
    <row r="87" spans="1:38" ht="13.2">
      <c r="C87" s="37"/>
      <c r="D87" s="37"/>
      <c r="E87" s="37"/>
      <c r="F87" s="37"/>
      <c r="G87" s="37"/>
      <c r="H87" s="37"/>
      <c r="I87" s="37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ht="13.2">
      <c r="C88" s="37"/>
      <c r="D88" s="37"/>
      <c r="E88" s="37"/>
      <c r="F88" s="37"/>
      <c r="G88" s="37"/>
      <c r="H88" s="37"/>
      <c r="I88" s="37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ht="13.2">
      <c r="C89" s="37"/>
      <c r="D89" s="37"/>
      <c r="E89" s="37"/>
      <c r="F89" s="37"/>
      <c r="G89" s="37"/>
      <c r="H89" s="37"/>
      <c r="I89" s="37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ht="13.2">
      <c r="C90" s="51"/>
      <c r="D90" s="51"/>
      <c r="E90" s="51"/>
      <c r="F90" s="51"/>
      <c r="G90" s="51"/>
      <c r="H90" s="51"/>
      <c r="I90" s="51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ht="13.2">
      <c r="C91" s="51"/>
      <c r="D91" s="51"/>
      <c r="E91" s="51"/>
      <c r="F91" s="51"/>
      <c r="G91" s="51"/>
      <c r="H91" s="51"/>
      <c r="I91" s="51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ht="13.2">
      <c r="C92" s="52"/>
      <c r="D92" s="52"/>
      <c r="E92" s="52"/>
      <c r="F92" s="52"/>
      <c r="G92" s="52"/>
      <c r="H92" s="52"/>
      <c r="I92" s="52"/>
    </row>
    <row r="93" spans="1:38" ht="13.2">
      <c r="C93" s="52"/>
      <c r="D93" s="52"/>
      <c r="E93" s="52"/>
      <c r="F93" s="52"/>
      <c r="G93" s="52"/>
      <c r="H93" s="52"/>
      <c r="I93" s="52"/>
    </row>
    <row r="94" spans="1:38" ht="13.2">
      <c r="C94" s="52"/>
      <c r="D94" s="52"/>
      <c r="E94" s="52"/>
      <c r="F94" s="52"/>
      <c r="G94" s="52"/>
      <c r="H94" s="52"/>
      <c r="I94" s="52"/>
    </row>
    <row r="95" spans="1:38" ht="13.2">
      <c r="C95" s="52"/>
      <c r="D95" s="52"/>
      <c r="E95" s="52"/>
      <c r="F95" s="52"/>
      <c r="G95" s="52"/>
      <c r="H95" s="52"/>
      <c r="I95" s="52"/>
    </row>
    <row r="96" spans="1:38" ht="13.2">
      <c r="C96" s="52"/>
      <c r="D96" s="52"/>
      <c r="E96" s="52"/>
      <c r="F96" s="52"/>
      <c r="G96" s="52"/>
      <c r="H96" s="52"/>
      <c r="I96" s="52"/>
    </row>
    <row r="97" spans="3:9" ht="13.2">
      <c r="C97" s="52"/>
      <c r="D97" s="52"/>
      <c r="E97" s="52"/>
      <c r="F97" s="52"/>
      <c r="G97" s="52"/>
      <c r="H97" s="52"/>
      <c r="I97" s="52"/>
    </row>
    <row r="98" spans="3:9" ht="13.2">
      <c r="C98" s="52"/>
      <c r="D98" s="52"/>
      <c r="E98" s="52"/>
      <c r="F98" s="52"/>
      <c r="G98" s="52"/>
      <c r="H98" s="52"/>
      <c r="I98" s="52"/>
    </row>
  </sheetData>
  <mergeCells count="9">
    <mergeCell ref="A80:X80"/>
    <mergeCell ref="C52:AF52"/>
    <mergeCell ref="C53:AF53"/>
    <mergeCell ref="C2:AF2"/>
    <mergeCell ref="C4:AF4"/>
    <mergeCell ref="C5:AF5"/>
    <mergeCell ref="C7:AF7"/>
    <mergeCell ref="C29:AF29"/>
    <mergeCell ref="C30:AF30"/>
  </mergeCells>
  <hyperlinks>
    <hyperlink ref="A1" location="ÍNDICE!A1" display="ÍNDICE!A1" xr:uid="{00000000-0004-0000-0800-000000000000}"/>
  </hyperlink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Notas</vt:lpstr>
      <vt:lpstr>D1</vt:lpstr>
      <vt:lpstr>D2</vt:lpstr>
      <vt:lpstr>D3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Schütze</dc:creator>
  <cp:lastModifiedBy>Alma Sevilla</cp:lastModifiedBy>
  <cp:revision/>
  <dcterms:created xsi:type="dcterms:W3CDTF">2008-01-30T00:56:34Z</dcterms:created>
  <dcterms:modified xsi:type="dcterms:W3CDTF">2024-04-12T19:12:55Z</dcterms:modified>
</cp:coreProperties>
</file>